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activeTab="7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G542" i="7"/>
  <c r="G686"/>
  <c r="H686" s="1"/>
  <c r="G356" l="1"/>
  <c r="G723"/>
  <c r="G105"/>
  <c r="J686"/>
  <c r="G636"/>
  <c r="E107" i="9" l="1"/>
  <c r="E38"/>
  <c r="E114" i="4"/>
  <c r="G114"/>
  <c r="H114"/>
  <c r="I114"/>
  <c r="J114"/>
  <c r="D114"/>
  <c r="H608" i="7"/>
  <c r="I608"/>
  <c r="J608"/>
  <c r="K608"/>
  <c r="L608"/>
  <c r="M608"/>
  <c r="G608"/>
  <c r="M610"/>
  <c r="H610"/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D20" i="9"/>
  <c r="I20" s="1"/>
  <c r="D21"/>
  <c r="G21" s="1"/>
  <c r="M559" i="7"/>
  <c r="M609"/>
  <c r="F72" i="9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H723"/>
  <c r="G292" i="3" s="1"/>
  <c r="G290" s="1"/>
  <c r="H717" i="7"/>
  <c r="G289" i="3" s="1"/>
  <c r="G287" s="1"/>
  <c r="M717" i="7"/>
  <c r="M715" s="1"/>
  <c r="M686"/>
  <c r="M683" s="1"/>
  <c r="M636"/>
  <c r="M635" s="1"/>
  <c r="H636"/>
  <c r="H635" s="1"/>
  <c r="M628"/>
  <c r="M629"/>
  <c r="M630"/>
  <c r="M627"/>
  <c r="H628"/>
  <c r="H629"/>
  <c r="H630"/>
  <c r="H627"/>
  <c r="H609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M361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L721"/>
  <c r="G721"/>
  <c r="G719" s="1"/>
  <c r="I537"/>
  <c r="I535" s="1"/>
  <c r="I556"/>
  <c r="I562"/>
  <c r="H239" i="3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K239" i="3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2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H278" s="1"/>
  <c r="G293"/>
  <c r="H293"/>
  <c r="F295"/>
  <c r="F293"/>
  <c r="G302"/>
  <c r="H302"/>
  <c r="F304"/>
  <c r="F302"/>
  <c r="E18" i="9"/>
  <c r="D19"/>
  <c r="H19" s="1"/>
  <c r="E22"/>
  <c r="D23"/>
  <c r="E26"/>
  <c r="E25" s="1"/>
  <c r="E24" s="1"/>
  <c r="D27"/>
  <c r="D28"/>
  <c r="D29"/>
  <c r="G29" s="1"/>
  <c r="D30"/>
  <c r="J30" s="1"/>
  <c r="D31"/>
  <c r="D32"/>
  <c r="D33"/>
  <c r="G33" s="1"/>
  <c r="D34"/>
  <c r="G34" s="1"/>
  <c r="D35"/>
  <c r="D36"/>
  <c r="D37"/>
  <c r="G37" s="1"/>
  <c r="D38"/>
  <c r="I38" s="1"/>
  <c r="D39"/>
  <c r="D40"/>
  <c r="D41"/>
  <c r="G41" s="1"/>
  <c r="D42"/>
  <c r="J42" s="1"/>
  <c r="D43"/>
  <c r="D44"/>
  <c r="D45"/>
  <c r="G45" s="1"/>
  <c r="E47"/>
  <c r="E46" s="1"/>
  <c r="D48"/>
  <c r="D49"/>
  <c r="G49" s="1"/>
  <c r="G47" s="1"/>
  <c r="G46" s="1"/>
  <c r="E51"/>
  <c r="E50" s="1"/>
  <c r="D52"/>
  <c r="D53"/>
  <c r="I53" s="1"/>
  <c r="D54"/>
  <c r="I54" s="1"/>
  <c r="D55"/>
  <c r="E57"/>
  <c r="D58"/>
  <c r="I58" s="1"/>
  <c r="I57" s="1"/>
  <c r="F59"/>
  <c r="F56" s="1"/>
  <c r="D60"/>
  <c r="E61"/>
  <c r="D62"/>
  <c r="J62" s="1"/>
  <c r="J61" s="1"/>
  <c r="F63"/>
  <c r="D64"/>
  <c r="D63" s="1"/>
  <c r="D66"/>
  <c r="G66"/>
  <c r="H66"/>
  <c r="E67"/>
  <c r="E65" s="1"/>
  <c r="E56" s="1"/>
  <c r="D68"/>
  <c r="D69"/>
  <c r="G67" s="1"/>
  <c r="D70"/>
  <c r="D71"/>
  <c r="D73"/>
  <c r="D72"/>
  <c r="H72"/>
  <c r="D74"/>
  <c r="F76"/>
  <c r="D77"/>
  <c r="H77" s="1"/>
  <c r="H76" s="1"/>
  <c r="E78"/>
  <c r="D79"/>
  <c r="D78" s="1"/>
  <c r="E80"/>
  <c r="D81"/>
  <c r="D80" s="1"/>
  <c r="D82"/>
  <c r="D83"/>
  <c r="D84"/>
  <c r="J84" s="1"/>
  <c r="E85"/>
  <c r="D86"/>
  <c r="D87"/>
  <c r="D88"/>
  <c r="I88" s="1"/>
  <c r="I85" s="1"/>
  <c r="D92"/>
  <c r="I92" s="1"/>
  <c r="D93"/>
  <c r="J93" s="1"/>
  <c r="D94"/>
  <c r="J94" s="1"/>
  <c r="D95"/>
  <c r="H95" s="1"/>
  <c r="D96"/>
  <c r="D97"/>
  <c r="G97" s="1"/>
  <c r="E98"/>
  <c r="E90" s="1"/>
  <c r="E89" s="1"/>
  <c r="E75" s="1"/>
  <c r="D99"/>
  <c r="I99"/>
  <c r="D100"/>
  <c r="J100" s="1"/>
  <c r="J98" s="1"/>
  <c r="D101"/>
  <c r="I101" s="1"/>
  <c r="I98" s="1"/>
  <c r="D102"/>
  <c r="I102" s="1"/>
  <c r="D103"/>
  <c r="H103" s="1"/>
  <c r="D104"/>
  <c r="D105"/>
  <c r="G105" s="1"/>
  <c r="D106"/>
  <c r="I106" s="1"/>
  <c r="D107"/>
  <c r="D108"/>
  <c r="D109"/>
  <c r="I109" s="1"/>
  <c r="D110"/>
  <c r="D111"/>
  <c r="H111"/>
  <c r="D112"/>
  <c r="I112" s="1"/>
  <c r="D113"/>
  <c r="J113" s="1"/>
  <c r="D114"/>
  <c r="I114" s="1"/>
  <c r="E115"/>
  <c r="D116"/>
  <c r="D117"/>
  <c r="J117"/>
  <c r="J115" s="1"/>
  <c r="E118"/>
  <c r="D119"/>
  <c r="D120"/>
  <c r="F121"/>
  <c r="D122"/>
  <c r="H122" s="1"/>
  <c r="D123"/>
  <c r="H123" s="1"/>
  <c r="E124"/>
  <c r="D125"/>
  <c r="I125" s="1"/>
  <c r="I124" s="1"/>
  <c r="D127"/>
  <c r="J127" s="1"/>
  <c r="I127"/>
  <c r="G127"/>
  <c r="H127"/>
  <c r="I122"/>
  <c r="I121" s="1"/>
  <c r="J122"/>
  <c r="J120"/>
  <c r="H120"/>
  <c r="I120"/>
  <c r="G120"/>
  <c r="G117"/>
  <c r="G113"/>
  <c r="I111"/>
  <c r="J111"/>
  <c r="I103"/>
  <c r="J103"/>
  <c r="J99"/>
  <c r="I96"/>
  <c r="G96"/>
  <c r="J96"/>
  <c r="H96"/>
  <c r="G92"/>
  <c r="J92"/>
  <c r="G88"/>
  <c r="J86"/>
  <c r="H86"/>
  <c r="G86"/>
  <c r="G85" s="1"/>
  <c r="I86"/>
  <c r="H84"/>
  <c r="J82"/>
  <c r="H82"/>
  <c r="G82"/>
  <c r="I82"/>
  <c r="J77"/>
  <c r="J76" s="1"/>
  <c r="J74"/>
  <c r="I74"/>
  <c r="G74"/>
  <c r="G72" s="1"/>
  <c r="J60"/>
  <c r="J59" s="1"/>
  <c r="I60"/>
  <c r="I59" s="1"/>
  <c r="G60"/>
  <c r="G59" s="1"/>
  <c r="J58"/>
  <c r="J57" s="1"/>
  <c r="H58"/>
  <c r="H57" s="1"/>
  <c r="D57"/>
  <c r="J55"/>
  <c r="H55"/>
  <c r="I55"/>
  <c r="G55"/>
  <c r="G53"/>
  <c r="I49"/>
  <c r="I45"/>
  <c r="J43"/>
  <c r="H43"/>
  <c r="G43"/>
  <c r="I43"/>
  <c r="I41"/>
  <c r="J39"/>
  <c r="H39"/>
  <c r="G39"/>
  <c r="I39"/>
  <c r="I37"/>
  <c r="J35"/>
  <c r="H35"/>
  <c r="G35"/>
  <c r="I35"/>
  <c r="I33"/>
  <c r="J31"/>
  <c r="H31"/>
  <c r="G31"/>
  <c r="I31"/>
  <c r="I29"/>
  <c r="J27"/>
  <c r="J26" s="1"/>
  <c r="I27"/>
  <c r="G27"/>
  <c r="H27"/>
  <c r="H26" s="1"/>
  <c r="D26"/>
  <c r="F271" i="3"/>
  <c r="F269" s="1"/>
  <c r="I123" i="9"/>
  <c r="J123"/>
  <c r="I119"/>
  <c r="I118"/>
  <c r="H119"/>
  <c r="H118" s="1"/>
  <c r="J116"/>
  <c r="G116"/>
  <c r="G115" s="1"/>
  <c r="H116"/>
  <c r="I116"/>
  <c r="G114"/>
  <c r="G112"/>
  <c r="H112"/>
  <c r="I110"/>
  <c r="G110"/>
  <c r="H110"/>
  <c r="J110"/>
  <c r="I108"/>
  <c r="G108"/>
  <c r="H108"/>
  <c r="J108"/>
  <c r="G106"/>
  <c r="H106"/>
  <c r="I104"/>
  <c r="G104"/>
  <c r="H104"/>
  <c r="J104"/>
  <c r="G102"/>
  <c r="G100"/>
  <c r="I100"/>
  <c r="I95"/>
  <c r="I93"/>
  <c r="D85"/>
  <c r="G87"/>
  <c r="H87"/>
  <c r="J83"/>
  <c r="G83"/>
  <c r="I83"/>
  <c r="I79"/>
  <c r="I78" s="1"/>
  <c r="G79"/>
  <c r="G78" s="1"/>
  <c r="H79"/>
  <c r="H78" s="1"/>
  <c r="J79"/>
  <c r="J78" s="1"/>
  <c r="D76"/>
  <c r="J71"/>
  <c r="H71"/>
  <c r="I71"/>
  <c r="G71"/>
  <c r="J70"/>
  <c r="J68"/>
  <c r="H68"/>
  <c r="I68"/>
  <c r="I67" s="1"/>
  <c r="I65" s="1"/>
  <c r="G68"/>
  <c r="I66"/>
  <c r="I63"/>
  <c r="G63"/>
  <c r="H52"/>
  <c r="I52"/>
  <c r="J48"/>
  <c r="G48"/>
  <c r="H44"/>
  <c r="G42"/>
  <c r="I42"/>
  <c r="H40"/>
  <c r="H36"/>
  <c r="I36"/>
  <c r="I34"/>
  <c r="H32"/>
  <c r="I32"/>
  <c r="G30"/>
  <c r="I30"/>
  <c r="H28"/>
  <c r="I28"/>
  <c r="I26" s="1"/>
  <c r="D22"/>
  <c r="J20"/>
  <c r="H233" i="4"/>
  <c r="J233"/>
  <c r="I233"/>
  <c r="G233"/>
  <c r="G69" i="3"/>
  <c r="D118" i="9"/>
  <c r="J66"/>
  <c r="I87"/>
  <c r="J87"/>
  <c r="H83"/>
  <c r="J81"/>
  <c r="I77"/>
  <c r="I76" s="1"/>
  <c r="G77"/>
  <c r="G76" s="1"/>
  <c r="H74"/>
  <c r="H62"/>
  <c r="H61" s="1"/>
  <c r="G62"/>
  <c r="G61" s="1"/>
  <c r="H60"/>
  <c r="H59" s="1"/>
  <c r="D59"/>
  <c r="H48"/>
  <c r="I48"/>
  <c r="I47" s="1"/>
  <c r="I46" s="1"/>
  <c r="G119"/>
  <c r="G118" s="1"/>
  <c r="J119"/>
  <c r="J118" s="1"/>
  <c r="D115"/>
  <c r="J121"/>
  <c r="D124"/>
  <c r="G125"/>
  <c r="G124" s="1"/>
  <c r="J125"/>
  <c r="G123"/>
  <c r="D121"/>
  <c r="H117"/>
  <c r="I117"/>
  <c r="I115" s="1"/>
  <c r="I113"/>
  <c r="H113"/>
  <c r="G111"/>
  <c r="H109"/>
  <c r="J105"/>
  <c r="G103"/>
  <c r="H101"/>
  <c r="G101"/>
  <c r="J101"/>
  <c r="G99"/>
  <c r="G98" s="1"/>
  <c r="H99"/>
  <c r="J97"/>
  <c r="G93"/>
  <c r="H93"/>
  <c r="G54"/>
  <c r="J52"/>
  <c r="G52"/>
  <c r="G51" s="1"/>
  <c r="G50" s="1"/>
  <c r="J44"/>
  <c r="G44"/>
  <c r="I44"/>
  <c r="J40"/>
  <c r="G40"/>
  <c r="I40"/>
  <c r="J36"/>
  <c r="G36"/>
  <c r="H34"/>
  <c r="J32"/>
  <c r="G32"/>
  <c r="H30"/>
  <c r="J28"/>
  <c r="G28"/>
  <c r="G26"/>
  <c r="J23"/>
  <c r="J22" s="1"/>
  <c r="I23"/>
  <c r="I22"/>
  <c r="G23"/>
  <c r="G22" s="1"/>
  <c r="H23"/>
  <c r="H22"/>
  <c r="G19"/>
  <c r="H115"/>
  <c r="K556" i="7"/>
  <c r="J225" i="3" s="1"/>
  <c r="K635" i="7"/>
  <c r="K633" s="1"/>
  <c r="L730"/>
  <c r="G603"/>
  <c r="I239" i="3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3" i="7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L683" i="7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I189" i="4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62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I72" i="9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F147" i="3"/>
  <c r="F145" s="1"/>
  <c r="K346" i="7"/>
  <c r="J147" i="3" s="1"/>
  <c r="J145" s="1"/>
  <c r="G344" i="7"/>
  <c r="G750"/>
  <c r="J124" i="9" l="1"/>
  <c r="J80"/>
  <c r="I51"/>
  <c r="I50" s="1"/>
  <c r="H85"/>
  <c r="J47"/>
  <c r="J46" s="1"/>
  <c r="H121"/>
  <c r="F75"/>
  <c r="H97"/>
  <c r="G94"/>
  <c r="G90" s="1"/>
  <c r="G89" s="1"/>
  <c r="D61"/>
  <c r="I94"/>
  <c r="H102"/>
  <c r="H114"/>
  <c r="J29"/>
  <c r="J33"/>
  <c r="J37"/>
  <c r="J41"/>
  <c r="J45"/>
  <c r="J69"/>
  <c r="J67" s="1"/>
  <c r="G109"/>
  <c r="I25"/>
  <c r="I24" s="1"/>
  <c r="J19"/>
  <c r="H54"/>
  <c r="G95"/>
  <c r="D98"/>
  <c r="D90" s="1"/>
  <c r="D89" s="1"/>
  <c r="D75" s="1"/>
  <c r="I105"/>
  <c r="H125"/>
  <c r="H124" s="1"/>
  <c r="I62"/>
  <c r="I61" s="1"/>
  <c r="I56" s="1"/>
  <c r="I81"/>
  <c r="H94"/>
  <c r="J34"/>
  <c r="D51"/>
  <c r="D50" s="1"/>
  <c r="J54"/>
  <c r="J51" s="1"/>
  <c r="J50" s="1"/>
  <c r="H81"/>
  <c r="H80" s="1"/>
  <c r="H100"/>
  <c r="H98" s="1"/>
  <c r="H90" s="1"/>
  <c r="H89" s="1"/>
  <c r="H75" s="1"/>
  <c r="J102"/>
  <c r="J106"/>
  <c r="J112"/>
  <c r="J114"/>
  <c r="I19"/>
  <c r="H29"/>
  <c r="H33"/>
  <c r="H37"/>
  <c r="H41"/>
  <c r="H45"/>
  <c r="H49"/>
  <c r="H47" s="1"/>
  <c r="H46" s="1"/>
  <c r="H53"/>
  <c r="H51" s="1"/>
  <c r="H50" s="1"/>
  <c r="G58"/>
  <c r="G57" s="1"/>
  <c r="I84"/>
  <c r="H88"/>
  <c r="H92"/>
  <c r="G122"/>
  <c r="G121" s="1"/>
  <c r="J95"/>
  <c r="J109"/>
  <c r="D47"/>
  <c r="D46" s="1"/>
  <c r="J49"/>
  <c r="J53"/>
  <c r="G84"/>
  <c r="J88"/>
  <c r="J85" s="1"/>
  <c r="H42"/>
  <c r="I97"/>
  <c r="H105"/>
  <c r="G20"/>
  <c r="G18" s="1"/>
  <c r="G17" s="1"/>
  <c r="J38"/>
  <c r="G81"/>
  <c r="J21"/>
  <c r="J18" s="1"/>
  <c r="J42" i="4"/>
  <c r="F16" i="9"/>
  <c r="H63"/>
  <c r="J64"/>
  <c r="J63" s="1"/>
  <c r="M721" i="7"/>
  <c r="M719" s="1"/>
  <c r="D25" i="9"/>
  <c r="D24" s="1"/>
  <c r="G38"/>
  <c r="G25" s="1"/>
  <c r="G24" s="1"/>
  <c r="H38"/>
  <c r="E17"/>
  <c r="E16" s="1"/>
  <c r="J107"/>
  <c r="J90" s="1"/>
  <c r="J89" s="1"/>
  <c r="I90"/>
  <c r="I89" s="1"/>
  <c r="K38" i="3"/>
  <c r="D67" i="9"/>
  <c r="D65" s="1"/>
  <c r="D56" s="1"/>
  <c r="J65"/>
  <c r="J56" s="1"/>
  <c r="G65"/>
  <c r="H67"/>
  <c r="H65" s="1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G23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G223"/>
  <c r="G220" s="1"/>
  <c r="G213" s="1"/>
  <c r="H231"/>
  <c r="H213" s="1"/>
  <c r="J123"/>
  <c r="J102" s="1"/>
  <c r="E102"/>
  <c r="D102"/>
  <c r="D21"/>
  <c r="J225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L95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E158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H20"/>
  <c r="D18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D192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D36" i="4"/>
  <c r="I67"/>
  <c r="F95" i="3"/>
  <c r="H67" i="4"/>
  <c r="D50"/>
  <c r="D92"/>
  <c r="H56"/>
  <c r="I50"/>
  <c r="G182"/>
  <c r="G67"/>
  <c r="I18" i="9" l="1"/>
  <c r="G56"/>
  <c r="I75"/>
  <c r="H25"/>
  <c r="H24" s="1"/>
  <c r="H17" s="1"/>
  <c r="H16" s="1"/>
  <c r="J25"/>
  <c r="J24" s="1"/>
  <c r="I80"/>
  <c r="G80"/>
  <c r="G75" s="1"/>
  <c r="G16" s="1"/>
  <c r="J75"/>
  <c r="J17"/>
  <c r="H56"/>
  <c r="E92" i="4"/>
  <c r="J140"/>
  <c r="J134" s="1"/>
  <c r="G221" i="3"/>
  <c r="G219" s="1"/>
  <c r="J16" i="9"/>
  <c r="G68" i="3"/>
  <c r="G66" s="1"/>
  <c r="G52" s="1"/>
  <c r="L308"/>
  <c r="L306" s="1"/>
  <c r="L278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K95" s="1"/>
  <c r="L344" i="7"/>
  <c r="L215" s="1"/>
  <c r="G92" i="4"/>
  <c r="H631" i="7"/>
  <c r="L246" i="3"/>
  <c r="L244" s="1"/>
  <c r="E140" i="4"/>
  <c r="E134" s="1"/>
  <c r="J45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G278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2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J36"/>
  <c r="I217" i="3"/>
  <c r="M275" i="7"/>
  <c r="M215" s="1"/>
  <c r="E149" i="4"/>
  <c r="E36"/>
  <c r="I17" i="3"/>
  <c r="J16" i="7"/>
  <c r="H392"/>
  <c r="H350" s="1"/>
  <c r="G181" i="3"/>
  <c r="G179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F180" l="1"/>
  <c r="F178" s="1"/>
  <c r="F17" s="1"/>
  <c r="I16" i="9"/>
  <c r="G168" i="3"/>
  <c r="M700" i="7"/>
  <c r="L750"/>
  <c r="L700" s="1"/>
  <c r="L15" s="1"/>
  <c r="S16" s="1"/>
  <c r="F16" i="3"/>
  <c r="G15" i="7"/>
  <c r="N16" s="1"/>
  <c r="L148" i="3"/>
  <c r="L168"/>
  <c r="L217"/>
  <c r="J180" i="4"/>
  <c r="J178" s="1"/>
  <c r="H148" i="3"/>
  <c r="K16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J16" i="3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K15" i="7"/>
  <c r="R16" s="1"/>
  <c r="G16" i="3" l="1"/>
  <c r="N16" s="1"/>
  <c r="J17" i="4"/>
  <c r="M16" i="3"/>
  <c r="K17" i="4"/>
  <c r="H16" i="3"/>
  <c r="O16" s="1"/>
  <c r="L16"/>
  <c r="M17" i="4"/>
  <c r="P17"/>
  <c r="R16" i="3"/>
  <c r="H19" i="4"/>
  <c r="H17" s="1"/>
  <c r="O17" s="1"/>
  <c r="Q16" i="3"/>
  <c r="L17" i="4"/>
  <c r="M15" i="7"/>
  <c r="T16" s="1"/>
  <c r="Q17" i="4" l="1"/>
  <c r="S16" i="3"/>
  <c r="G154" i="4"/>
  <c r="G151"/>
  <c r="G149" s="1"/>
  <c r="G19" s="1"/>
  <c r="G17" s="1"/>
  <c r="N17" s="1"/>
  <c r="I271" i="3"/>
  <c r="I269" s="1"/>
  <c r="I247" s="1"/>
  <c r="I16" s="1"/>
  <c r="P16" s="1"/>
  <c r="J683" i="7"/>
  <c r="J631" s="1"/>
  <c r="J15" s="1"/>
  <c r="Q16" s="1"/>
</calcChain>
</file>

<file path=xl/sharedStrings.xml><?xml version="1.0" encoding="utf-8"?>
<sst xmlns="http://schemas.openxmlformats.org/spreadsheetml/2006/main" count="2756" uniqueCount="906">
  <si>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</si>
  <si>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</si>
  <si>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</si>
  <si>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</si>
  <si>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</si>
  <si>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</si>
  <si>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</si>
  <si>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</si>
  <si>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</si>
  <si>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</si>
  <si>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</si>
  <si>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</si>
  <si>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</si>
  <si>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</si>
  <si>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</si>
  <si>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</si>
  <si>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</si>
  <si>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</si>
  <si>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</si>
  <si>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</si>
  <si>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</si>
  <si>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</si>
  <si>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</si>
  <si>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</si>
  <si>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</si>
  <si>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</si>
  <si>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</si>
  <si>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</si>
  <si>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</si>
  <si>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</si>
  <si>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</si>
  <si>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</si>
  <si>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</si>
  <si>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</si>
  <si>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</si>
  <si>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</si>
  <si>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</si>
  <si>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</si>
  <si>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</si>
  <si>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</si>
  <si>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</si>
  <si>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</si>
  <si>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</si>
  <si>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</si>
  <si>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</si>
  <si>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</si>
  <si>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</si>
  <si>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</si>
  <si>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</si>
  <si>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</si>
  <si>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</si>
  <si>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</si>
  <si>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</si>
  <si>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</si>
  <si>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</si>
  <si>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</si>
  <si>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</si>
  <si>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</si>
  <si>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</si>
  <si>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</si>
  <si>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</si>
  <si>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</si>
  <si>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</si>
  <si>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</si>
  <si>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</si>
  <si>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</si>
  <si>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</si>
  <si>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</si>
  <si>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</si>
  <si>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</si>
  <si>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</si>
  <si>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</si>
  <si>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</si>
  <si>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</si>
  <si>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</si>
  <si>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</si>
  <si>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</si>
  <si>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</si>
  <si>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</si>
  <si>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</si>
  <si>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</si>
  <si>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</si>
  <si>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</si>
  <si>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</si>
  <si>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</si>
  <si>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</si>
  <si>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</si>
  <si>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</si>
  <si>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</si>
  <si>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</si>
  <si>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</si>
  <si>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</si>
  <si>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</si>
  <si>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</si>
  <si>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</si>
  <si>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</si>
  <si>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</si>
  <si>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</si>
  <si>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</si>
  <si>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</si>
  <si>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</si>
  <si>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</si>
  <si>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</si>
  <si>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</si>
  <si>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</si>
  <si>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</si>
  <si>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</si>
  <si>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</si>
  <si>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</si>
  <si>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</si>
  <si>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</si>
  <si>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</si>
  <si>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</si>
  <si>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</si>
  <si>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</si>
  <si>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</si>
  <si>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</si>
  <si>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</si>
  <si>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</si>
  <si>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</si>
  <si>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</si>
  <si>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</si>
  <si>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</si>
  <si>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</si>
  <si>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</si>
  <si>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</si>
  <si>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</si>
  <si>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</si>
  <si>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</si>
  <si>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</si>
  <si>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</si>
  <si>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</si>
  <si>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</si>
  <si>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</si>
  <si>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</si>
  <si>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</si>
  <si>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</si>
  <si>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</si>
  <si>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</si>
  <si>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</si>
  <si>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</si>
  <si>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</si>
  <si>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</si>
  <si>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</si>
  <si>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</si>
  <si>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</si>
  <si>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</si>
  <si>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</si>
  <si>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</si>
  <si>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</si>
  <si>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</si>
  <si>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</si>
  <si>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</si>
  <si>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</si>
  <si>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</si>
  <si>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</si>
  <si>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</si>
  <si>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</si>
  <si>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</si>
  <si>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</si>
  <si>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</si>
  <si>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</si>
  <si>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</si>
  <si>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</si>
  <si>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</si>
  <si>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</si>
  <si>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</si>
  <si>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</si>
  <si>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</si>
  <si>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</si>
  <si>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</si>
  <si>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</si>
  <si>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</si>
  <si>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</si>
  <si>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</si>
  <si>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</si>
  <si>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</si>
  <si>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</si>
  <si>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</si>
  <si>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</si>
  <si>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</si>
  <si>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</si>
  <si>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</si>
  <si>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</si>
  <si>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</si>
  <si>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</si>
  <si>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</si>
  <si>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</si>
  <si>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</si>
  <si>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</si>
  <si>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</si>
  <si>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</si>
  <si>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</si>
  <si>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</si>
  <si>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</si>
  <si>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</si>
  <si>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</si>
  <si>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</si>
  <si>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</si>
  <si>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</si>
  <si>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</si>
  <si>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</si>
  <si>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</si>
  <si>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</si>
  <si>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</si>
  <si>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</si>
  <si>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</si>
  <si>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</si>
  <si>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</si>
  <si>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</si>
  <si>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</si>
  <si>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</si>
  <si>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</si>
  <si>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</si>
  <si>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</si>
  <si>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</si>
  <si>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</si>
  <si>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</si>
  <si>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</si>
  <si>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</si>
  <si>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</si>
  <si>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</si>
  <si>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</si>
  <si>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</si>
  <si>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</si>
  <si>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</si>
  <si>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</si>
  <si>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</si>
  <si>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</si>
  <si>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</si>
  <si>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</si>
  <si>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</si>
  <si>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</si>
  <si>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</si>
  <si>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</si>
  <si>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</si>
  <si>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</si>
  <si>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</si>
  <si>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</si>
  <si>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</si>
  <si>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</si>
  <si>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</si>
  <si>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</si>
  <si>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</si>
  <si>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</si>
  <si>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</si>
  <si>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</si>
  <si>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</si>
  <si>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</si>
  <si>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</si>
  <si>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</si>
  <si>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</si>
  <si>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</si>
  <si>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</si>
  <si>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</si>
  <si>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</si>
  <si>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</si>
  <si>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</si>
  <si>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</si>
  <si>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</si>
  <si>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</si>
  <si>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</si>
  <si>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</si>
  <si>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</si>
  <si>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</si>
  <si>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</si>
  <si>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</si>
  <si>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</si>
  <si>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</si>
  <si>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</si>
  <si>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</si>
  <si>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</si>
  <si>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</si>
  <si>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</si>
  <si>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</si>
  <si>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</si>
  <si>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</si>
  <si>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</si>
  <si>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</si>
  <si>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</si>
  <si>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</si>
  <si>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</si>
  <si>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</si>
  <si>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</si>
  <si>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</si>
  <si>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</si>
  <si>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</si>
  <si>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</si>
  <si>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</si>
  <si>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</si>
  <si>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</si>
  <si>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</si>
  <si>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</si>
  <si>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</si>
  <si>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</si>
  <si>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</si>
  <si>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</si>
  <si>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</si>
  <si>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</si>
  <si>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</si>
  <si>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</si>
  <si>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</si>
  <si>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</si>
  <si>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</si>
  <si>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</si>
  <si>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</si>
  <si>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</si>
  <si>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</si>
  <si>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</si>
  <si>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</si>
  <si>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</si>
  <si>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</si>
  <si>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</si>
  <si>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</si>
  <si>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</si>
  <si>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</si>
  <si>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</si>
  <si>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</si>
  <si>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</si>
  <si>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</si>
  <si>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</si>
  <si>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</si>
  <si>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</si>
  <si>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</si>
  <si>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</si>
  <si>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</si>
  <si>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</si>
  <si>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</si>
  <si>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</si>
  <si>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</si>
  <si>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</si>
  <si>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</si>
  <si>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</si>
  <si>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</si>
  <si>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</si>
  <si>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</si>
  <si>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</si>
  <si>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</si>
  <si>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</si>
  <si>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</si>
  <si>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</si>
  <si>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</si>
  <si>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</si>
  <si>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</si>
  <si>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</si>
  <si>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</si>
  <si>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</si>
  <si>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</si>
  <si>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</si>
  <si>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</si>
  <si>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</si>
  <si>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</si>
  <si>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</si>
  <si>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</si>
  <si>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</si>
  <si>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</si>
  <si>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</si>
  <si>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</si>
  <si>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</si>
  <si>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</si>
  <si>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</si>
  <si>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</si>
  <si>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</si>
  <si>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</si>
  <si>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</si>
  <si>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</si>
  <si>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</si>
  <si>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</si>
  <si>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</si>
  <si>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</si>
  <si>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</si>
  <si>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</si>
  <si>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</si>
  <si>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</si>
  <si>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</si>
  <si>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</si>
  <si>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</si>
  <si>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</si>
  <si>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</si>
  <si>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</si>
  <si>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</si>
  <si>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</si>
  <si>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</si>
  <si>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</si>
  <si>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</si>
  <si>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</si>
  <si>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</si>
  <si>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</si>
  <si>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</si>
  <si>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</si>
  <si>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</si>
  <si>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</si>
  <si>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</si>
  <si>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</si>
  <si>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</si>
  <si>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</si>
  <si>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</si>
  <si>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</si>
  <si>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</si>
  <si>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</si>
  <si>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</si>
  <si>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</si>
  <si>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</si>
  <si>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</si>
  <si>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</si>
  <si>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</si>
  <si>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</si>
  <si>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</si>
  <si>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</si>
  <si>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</si>
  <si>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</si>
  <si>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</si>
  <si>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</si>
  <si>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</si>
  <si>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</si>
  <si>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</si>
  <si>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</si>
  <si>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</si>
  <si>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</si>
  <si>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</si>
  <si>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</si>
  <si>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</si>
  <si>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</si>
  <si>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</si>
  <si>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</si>
  <si>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</si>
  <si>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</si>
  <si>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</si>
  <si>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</si>
  <si>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</si>
  <si>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</si>
  <si>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</si>
  <si>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</si>
  <si>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</si>
  <si>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</si>
  <si>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</si>
  <si>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</si>
  <si>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</si>
  <si>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</si>
  <si>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</si>
  <si>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</si>
  <si>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</si>
  <si>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</si>
  <si>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</si>
  <si>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</si>
  <si>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</si>
  <si>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</si>
  <si>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</si>
  <si>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</si>
  <si>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</si>
  <si>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</si>
  <si>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</si>
  <si>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</si>
  <si>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</si>
  <si>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</si>
  <si>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</si>
  <si>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</si>
  <si>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</si>
  <si>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</si>
  <si>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</si>
  <si>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</si>
  <si>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</si>
  <si>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</si>
  <si>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</si>
  <si>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</si>
  <si>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</si>
  <si>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</si>
  <si>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</si>
  <si>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</si>
  <si>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</si>
  <si>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</si>
  <si>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</si>
  <si>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</si>
  <si>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</si>
  <si>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</si>
  <si>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</si>
  <si>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</si>
  <si>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</si>
  <si>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</si>
  <si>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</si>
  <si>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</si>
  <si>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</si>
  <si>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</si>
  <si>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</si>
  <si>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</si>
  <si>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</si>
  <si>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</si>
  <si>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</si>
  <si>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</si>
  <si>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</si>
  <si>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</si>
  <si>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</si>
  <si>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</si>
  <si>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</si>
  <si>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</si>
  <si>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</si>
  <si>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</si>
  <si>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</si>
  <si>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</si>
  <si>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</si>
  <si>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</si>
  <si>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</si>
  <si>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</si>
  <si>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</si>
  <si>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</si>
  <si>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</si>
  <si>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</si>
  <si>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</si>
  <si>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</si>
  <si>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</si>
  <si>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</si>
  <si>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</si>
  <si>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</si>
  <si>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</si>
  <si>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</si>
  <si>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</si>
  <si>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</si>
  <si>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</si>
  <si>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</si>
  <si>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</si>
  <si>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</si>
  <si>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</si>
  <si>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</si>
  <si>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</si>
  <si>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</si>
  <si>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</si>
  <si>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</si>
  <si>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</si>
  <si>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</si>
  <si>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</si>
  <si>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</si>
  <si>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</si>
  <si>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</si>
  <si>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</si>
  <si>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</si>
  <si>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</si>
  <si>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</si>
  <si>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</si>
  <si>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</si>
  <si>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</si>
  <si>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</si>
  <si>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</si>
  <si>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</si>
  <si>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</si>
  <si>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</si>
  <si>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</si>
  <si>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</si>
  <si>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</si>
  <si>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</si>
  <si>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</si>
  <si>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</si>
  <si>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</si>
  <si>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</si>
  <si>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</si>
  <si>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</si>
  <si>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</si>
  <si>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</si>
  <si>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</si>
  <si>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</si>
  <si>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</si>
  <si>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</si>
  <si>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</si>
  <si>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</si>
  <si>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</si>
  <si>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</si>
  <si>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</si>
  <si>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</si>
  <si>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</si>
  <si>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</si>
  <si>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</si>
  <si>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</si>
  <si>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</si>
  <si>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</si>
  <si>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</si>
  <si>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</si>
  <si>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</si>
  <si>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</si>
  <si>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</si>
  <si>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</si>
  <si>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</si>
  <si>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</si>
  <si>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</si>
  <si>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</si>
  <si>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</si>
  <si>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</si>
  <si>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</si>
  <si>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</si>
  <si>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</si>
  <si>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</si>
  <si>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</si>
  <si>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</si>
  <si>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</si>
  <si>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</si>
  <si>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</si>
  <si>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</si>
  <si>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</si>
  <si>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</si>
  <si>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</si>
  <si>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</si>
  <si>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</si>
  <si>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</si>
  <si>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</si>
  <si>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</si>
  <si>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</si>
  <si>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</si>
  <si>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</si>
  <si>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</si>
  <si>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</si>
  <si>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</si>
  <si>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</si>
  <si>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</si>
  <si>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</si>
  <si>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</si>
  <si>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</si>
  <si>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</si>
  <si>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</si>
  <si>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</si>
  <si>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</si>
  <si>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</si>
  <si>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</si>
  <si>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</si>
  <si>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</si>
  <si>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</si>
  <si>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</si>
  <si>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</si>
  <si>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</si>
  <si>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</si>
  <si>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</si>
  <si>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</si>
  <si>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</si>
  <si>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</si>
  <si>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</si>
  <si>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</si>
  <si>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</si>
  <si>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</si>
  <si>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</si>
  <si>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</si>
  <si>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</si>
  <si>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</si>
  <si>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</si>
  <si>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</si>
  <si>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</si>
  <si>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</si>
  <si>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</si>
  <si>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</si>
  <si>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</si>
  <si>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</si>
  <si>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</si>
  <si>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</si>
  <si>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</si>
  <si>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</si>
  <si>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</si>
  <si>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</si>
  <si>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</si>
  <si>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</si>
  <si>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</si>
  <si>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</si>
  <si>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</si>
  <si>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</si>
  <si>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</si>
  <si>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</si>
  <si>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</si>
  <si>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</si>
  <si>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</si>
  <si>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</si>
  <si>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</si>
  <si>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</si>
  <si>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</si>
  <si>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</si>
  <si>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</si>
  <si>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</si>
  <si>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</si>
  <si>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</si>
  <si>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</si>
  <si>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</si>
  <si>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</si>
  <si>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</si>
  <si>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</si>
  <si>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</si>
  <si>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</si>
  <si>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</si>
  <si>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</si>
  <si>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</si>
  <si>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</si>
  <si>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</si>
  <si>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</si>
  <si>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</si>
  <si>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</si>
  <si>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</si>
  <si>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</si>
  <si>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</si>
  <si>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</si>
  <si>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</si>
  <si>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</si>
  <si>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</si>
  <si>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</si>
  <si>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</si>
  <si>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</si>
  <si>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</si>
  <si>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</si>
  <si>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</si>
  <si>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</si>
  <si>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</si>
  <si>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</si>
  <si>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</si>
  <si>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</si>
  <si>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</si>
  <si>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</si>
  <si>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</si>
  <si>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</si>
  <si>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</si>
  <si>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</si>
  <si>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</si>
  <si>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</si>
  <si>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</si>
  <si>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</si>
  <si>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</si>
  <si>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</si>
  <si>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</si>
  <si>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</si>
  <si>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</si>
  <si>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</si>
  <si>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</si>
  <si>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</si>
  <si>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</si>
  <si>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</si>
  <si>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</si>
  <si>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</si>
  <si>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</si>
  <si>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</si>
  <si>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</si>
  <si>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</si>
  <si>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</si>
  <si>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</si>
  <si>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</si>
  <si>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</si>
  <si>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</si>
  <si>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</si>
  <si>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</si>
  <si>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</si>
  <si>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</si>
  <si>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</si>
  <si>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</si>
  <si>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</si>
  <si>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</si>
  <si>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</si>
  <si>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</si>
  <si>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</si>
  <si>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</si>
  <si>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</si>
  <si>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</si>
  <si>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</si>
  <si>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</si>
  <si>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</si>
  <si>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</si>
  <si>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</si>
  <si>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</si>
  <si>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</si>
  <si>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</si>
  <si>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</si>
  <si>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</si>
  <si>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</si>
  <si>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</si>
  <si>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</si>
  <si>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</si>
  <si>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</si>
  <si>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</si>
  <si>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</si>
  <si>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</si>
  <si>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</si>
  <si>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</si>
  <si>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</si>
  <si>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</si>
  <si>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</si>
  <si>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</si>
  <si>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</si>
  <si>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</si>
  <si>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</si>
  <si>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</si>
  <si>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</si>
  <si>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</si>
  <si>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</si>
  <si>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</si>
  <si>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</si>
  <si>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</si>
  <si>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</si>
  <si>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</si>
  <si>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</si>
  <si>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</si>
  <si>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</si>
  <si>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</si>
  <si>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</si>
  <si>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</si>
  <si>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</si>
  <si>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</si>
  <si>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</si>
  <si>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</si>
  <si>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</si>
  <si>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</si>
  <si>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</si>
  <si>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</si>
  <si>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</si>
  <si>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</si>
  <si>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</si>
  <si>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</si>
  <si>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</si>
  <si>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</si>
  <si>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</si>
  <si>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</si>
  <si>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</si>
  <si>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</si>
  <si>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</si>
  <si>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</si>
  <si>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</si>
  <si>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</si>
  <si>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</si>
  <si>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</si>
  <si>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</si>
  <si>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</si>
  <si>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</si>
  <si>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</si>
  <si>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</si>
  <si>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</si>
  <si>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</si>
  <si>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</si>
  <si>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</si>
  <si>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</si>
  <si>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</si>
  <si>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</si>
  <si>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</si>
  <si>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</si>
  <si>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</si>
  <si>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</si>
  <si>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</si>
  <si>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</si>
  <si>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</si>
  <si>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</si>
  <si>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</si>
  <si>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</si>
  <si>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</si>
  <si>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</si>
  <si>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</si>
  <si>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</si>
  <si>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</si>
  <si>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</si>
  <si>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</si>
  <si>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</si>
  <si>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</si>
  <si>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</si>
  <si>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</si>
  <si>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</si>
  <si>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</si>
  <si>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</si>
  <si>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</si>
  <si>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</si>
  <si>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</si>
  <si>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</si>
  <si>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</si>
  <si>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</si>
  <si>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</si>
  <si>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</si>
  <si>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</si>
  <si>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</si>
  <si>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</si>
  <si>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</si>
  <si>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</si>
  <si>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</si>
  <si>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</si>
  <si>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</si>
  <si>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</si>
  <si>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</si>
  <si>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</si>
  <si>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</si>
  <si>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</si>
  <si>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</si>
  <si>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</si>
  <si>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</si>
  <si>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</si>
  <si>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</si>
  <si>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</si>
  <si>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</si>
  <si>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</si>
  <si>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</si>
  <si>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</si>
  <si>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</si>
  <si>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</si>
  <si>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</si>
  <si>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</si>
  <si>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</si>
  <si>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</si>
  <si>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</si>
  <si>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</si>
  <si>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 1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</si>
  <si>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</si>
  <si>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</si>
  <si>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</si>
  <si>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</si>
  <si>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</si>
  <si>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Ընթացիկ դրամաշնորհներ պետական և համայնքների ոչ առևտրային կազմակերպություններին</t>
  </si>
  <si>
    <t>Հավելված 3</t>
  </si>
  <si>
    <t xml:space="preserve">                                    Հավելված 2</t>
  </si>
  <si>
    <t>Հավելված 4</t>
  </si>
  <si>
    <t xml:space="preserve">                          դեկտեմբերի    N ___ որոշման </t>
  </si>
  <si>
    <t xml:space="preserve">                                                           դեկտեմբերի    N   -Ն  որոշման </t>
  </si>
  <si>
    <t xml:space="preserve">                    դեկտեմբերի   -ի N   -Ն որոշման </t>
  </si>
  <si>
    <t xml:space="preserve">                               դեկտեմբերի    -ի N    -Ն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</si>
</sst>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91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164" fontId="1" fillId="0" borderId="0" xfId="11" applyNumberFormat="1" applyFont="1" applyFill="1" applyAlignment="1">
      <alignment vertical="center" wrapText="1"/>
    </xf>
    <xf numFmtId="164" fontId="2" fillId="0" borderId="0" xfId="11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zoomScaleSheetLayoutView="100" workbookViewId="0">
      <selection activeCell="G4" sqref="G4:J4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1" width="9.140625" style="201"/>
    <col min="12" max="12" width="9" style="201" customWidth="1"/>
    <col min="13" max="13" width="9.85546875" style="201" bestFit="1" customWidth="1"/>
    <col min="14" max="14" width="10" style="201" bestFit="1" customWidth="1"/>
    <col min="15" max="16384" width="9.140625" style="201"/>
  </cols>
  <sheetData>
    <row r="1" spans="1:18">
      <c r="H1" s="199" t="s">
        <v>892</v>
      </c>
    </row>
    <row r="2" spans="1:18">
      <c r="G2" s="228" t="s">
        <v>610</v>
      </c>
      <c r="H2" s="228"/>
      <c r="I2" s="228"/>
      <c r="J2" s="228"/>
    </row>
    <row r="3" spans="1:18">
      <c r="G3" s="228" t="s">
        <v>887</v>
      </c>
      <c r="H3" s="228"/>
      <c r="I3" s="228"/>
      <c r="J3" s="228"/>
    </row>
    <row r="4" spans="1:18">
      <c r="G4" s="227" t="s">
        <v>902</v>
      </c>
      <c r="H4" s="227"/>
      <c r="I4" s="227"/>
      <c r="J4" s="227"/>
    </row>
    <row r="5" spans="1:18" ht="27" customHeight="1">
      <c r="G5" s="229" t="s">
        <v>892</v>
      </c>
      <c r="H5" s="229"/>
      <c r="I5" s="229"/>
      <c r="J5" s="229"/>
    </row>
    <row r="6" spans="1:18">
      <c r="G6" s="228" t="s">
        <v>610</v>
      </c>
      <c r="H6" s="228"/>
      <c r="I6" s="228"/>
      <c r="J6" s="228"/>
    </row>
    <row r="7" spans="1:18">
      <c r="G7" s="228" t="s">
        <v>890</v>
      </c>
      <c r="H7" s="228"/>
      <c r="I7" s="228"/>
      <c r="J7" s="228"/>
    </row>
    <row r="8" spans="1:18">
      <c r="G8" s="227" t="s">
        <v>891</v>
      </c>
      <c r="H8" s="227"/>
      <c r="I8" s="227"/>
      <c r="J8" s="227"/>
    </row>
    <row r="9" spans="1:18" s="125" customFormat="1" ht="20.25">
      <c r="A9" s="233" t="s">
        <v>719</v>
      </c>
      <c r="B9" s="233"/>
      <c r="C9" s="233"/>
      <c r="D9" s="233"/>
      <c r="E9" s="233"/>
      <c r="F9" s="233"/>
    </row>
    <row r="10" spans="1:18" s="125" customFormat="1" ht="20.25">
      <c r="A10" s="233" t="s">
        <v>720</v>
      </c>
      <c r="B10" s="233"/>
      <c r="C10" s="233"/>
      <c r="D10" s="233"/>
      <c r="E10" s="233"/>
      <c r="F10" s="233"/>
      <c r="G10" s="225"/>
      <c r="H10" s="225"/>
      <c r="I10" s="225"/>
    </row>
    <row r="11" spans="1:18" s="125" customFormat="1" ht="14.25" thickBot="1">
      <c r="I11" s="202" t="s">
        <v>777</v>
      </c>
      <c r="J11" s="202"/>
    </row>
    <row r="12" spans="1:18" ht="43.5" thickBot="1">
      <c r="A12" s="196"/>
      <c r="B12" s="196"/>
      <c r="C12" s="230" t="s">
        <v>723</v>
      </c>
      <c r="D12" s="126" t="s">
        <v>721</v>
      </c>
      <c r="E12" s="126"/>
      <c r="F12" s="126"/>
      <c r="G12" s="234" t="s">
        <v>778</v>
      </c>
      <c r="H12" s="235"/>
      <c r="I12" s="235"/>
      <c r="J12" s="236"/>
    </row>
    <row r="13" spans="1:18">
      <c r="A13" s="107" t="s">
        <v>143</v>
      </c>
      <c r="B13" s="107" t="s">
        <v>722</v>
      </c>
      <c r="C13" s="231"/>
      <c r="D13" s="237" t="s">
        <v>373</v>
      </c>
      <c r="E13" s="127" t="s">
        <v>154</v>
      </c>
      <c r="F13" s="127"/>
      <c r="G13" s="239" t="s">
        <v>372</v>
      </c>
      <c r="H13" s="240"/>
      <c r="I13" s="240"/>
      <c r="J13" s="241"/>
    </row>
    <row r="14" spans="1:18" ht="27.75" thickBot="1">
      <c r="A14" s="108"/>
      <c r="B14" s="108"/>
      <c r="C14" s="232"/>
      <c r="D14" s="238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8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8" s="125" customFormat="1" ht="34.5">
      <c r="A16" s="204" t="s">
        <v>617</v>
      </c>
      <c r="B16" s="128" t="s">
        <v>766</v>
      </c>
      <c r="C16" s="111"/>
      <c r="D16" s="122">
        <f>SUM(D17,D56,D75)</f>
        <v>5167637.0079999994</v>
      </c>
      <c r="E16" s="122">
        <f t="shared" ref="E16:J16" si="0">SUM(E17,E56,E75)</f>
        <v>4722288.3660000004</v>
      </c>
      <c r="F16" s="122">
        <f t="shared" si="0"/>
        <v>1055177.3370000012</v>
      </c>
      <c r="G16" s="113">
        <f t="shared" si="0"/>
        <v>1541020.8057401574</v>
      </c>
      <c r="H16" s="113">
        <f t="shared" si="0"/>
        <v>2731877.2049921262</v>
      </c>
      <c r="I16" s="113">
        <f t="shared" si="0"/>
        <v>3922733.6042440943</v>
      </c>
      <c r="J16" s="113">
        <f t="shared" si="0"/>
        <v>5167637.0079999994</v>
      </c>
      <c r="L16" s="225"/>
      <c r="M16" s="225"/>
      <c r="N16" s="225"/>
      <c r="O16" s="225"/>
      <c r="P16" s="225"/>
      <c r="Q16" s="225"/>
      <c r="R16" s="225"/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1174886.69</v>
      </c>
      <c r="E17" s="122">
        <f>SUM(E18,E22,E24,E46,E50)</f>
        <v>1174886.69</v>
      </c>
      <c r="F17" s="122" t="s">
        <v>0</v>
      </c>
      <c r="G17" s="113">
        <f>SUM(G18,G22,G24,G46,G50)</f>
        <v>282157.82712598424</v>
      </c>
      <c r="H17" s="113">
        <f>SUM(H18,H22,H24,H46,H50)</f>
        <v>578192.26870078745</v>
      </c>
      <c r="I17" s="113">
        <f>SUM(I18,I22,I24,I46,I50)</f>
        <v>874226.71027559054</v>
      </c>
      <c r="J17" s="113">
        <f>SUM(J18,J22,J24,J46,J50)</f>
        <v>1174886.69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107031.2</v>
      </c>
      <c r="E24" s="122">
        <f>SUM(E25)</f>
        <v>107031.2</v>
      </c>
      <c r="F24" s="122" t="s">
        <v>0</v>
      </c>
      <c r="G24" s="114">
        <f>SUM(G25)</f>
        <v>25704.343307086616</v>
      </c>
      <c r="H24" s="114">
        <f>SUM(H25)</f>
        <v>52672.834645669296</v>
      </c>
      <c r="I24" s="114">
        <f>SUM(I25)</f>
        <v>79641.325984251962</v>
      </c>
      <c r="J24" s="114">
        <f>SUM(J25)</f>
        <v>107031.2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107031.2</v>
      </c>
      <c r="E25" s="209">
        <f>E26+E29+E30+E31+E32+E33+E34+E35+E36+E37+E38+E39+E40+E41+E42+E43+E44+E45</f>
        <v>107031.2</v>
      </c>
      <c r="F25" s="209" t="s">
        <v>0</v>
      </c>
      <c r="G25" s="209">
        <f>G26+G29+G30+G31+G32+G33+G34+G35+G36+G37+G38+G39+G40+G41+G42+G43+G44+G45</f>
        <v>25704.343307086616</v>
      </c>
      <c r="H25" s="209">
        <f>H26+H29+H30+H31+H32+H33+H34+H35+H36+H37+H38+H39+H40+H41+H42+H43+H44+H45</f>
        <v>52672.834645669296</v>
      </c>
      <c r="I25" s="209">
        <f>I26+I29+I30+I31+I32+I33+I34+I35+I36+I37+I38+I39+I40+I41+I42+I43+I44+I45</f>
        <v>79641.325984251962</v>
      </c>
      <c r="J25" s="209">
        <f>J26+J29+J30+J31+J32+J33+J34+J35+J36+J37+J38+J39+J40+J41+J42+J43+J44+J45</f>
        <v>107031.2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5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5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5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5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5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5" s="125" customFormat="1" ht="54">
      <c r="A38" s="210">
        <v>1142</v>
      </c>
      <c r="B38" s="118" t="s">
        <v>729</v>
      </c>
      <c r="C38" s="111"/>
      <c r="D38" s="209">
        <f t="shared" si="7"/>
        <v>250</v>
      </c>
      <c r="E38" s="209">
        <f>2250-2000</f>
        <v>250</v>
      </c>
      <c r="F38" s="209" t="s">
        <v>0</v>
      </c>
      <c r="G38" s="209">
        <f t="shared" si="3"/>
        <v>60.039370078740163</v>
      </c>
      <c r="H38" s="209">
        <f t="shared" si="4"/>
        <v>123.03149606299213</v>
      </c>
      <c r="I38" s="209">
        <f t="shared" si="5"/>
        <v>186.02362204724409</v>
      </c>
      <c r="J38" s="209">
        <f t="shared" si="6"/>
        <v>250</v>
      </c>
    </row>
    <row r="39" spans="1:15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  <c r="L39" s="225"/>
      <c r="M39" s="225"/>
      <c r="N39" s="225"/>
      <c r="O39" s="225"/>
    </row>
    <row r="40" spans="1:15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5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5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5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5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5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5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5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5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3243100.6680000001</v>
      </c>
      <c r="E56" s="122">
        <f t="shared" si="8"/>
        <v>2797752.0260000001</v>
      </c>
      <c r="F56" s="122">
        <f t="shared" si="8"/>
        <v>445348.64199999999</v>
      </c>
      <c r="G56" s="114">
        <f t="shared" si="8"/>
        <v>1072250.6669999999</v>
      </c>
      <c r="H56" s="114">
        <f t="shared" si="8"/>
        <v>1771400.192</v>
      </c>
      <c r="I56" s="114">
        <f t="shared" si="8"/>
        <v>2470549.7170000002</v>
      </c>
      <c r="J56" s="114">
        <f t="shared" si="8"/>
        <v>3243100.6680000001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72247.5</v>
      </c>
      <c r="E63" s="122" t="s">
        <v>0</v>
      </c>
      <c r="F63" s="122">
        <f>SUM(F64)</f>
        <v>72247.5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72247.5</v>
      </c>
    </row>
    <row r="64" spans="1:10" ht="54">
      <c r="A64" s="210">
        <v>1241</v>
      </c>
      <c r="B64" s="115" t="s">
        <v>875</v>
      </c>
      <c r="C64" s="119"/>
      <c r="D64" s="209">
        <f>SUM(E64:F64)</f>
        <v>72247.5</v>
      </c>
      <c r="E64" s="209" t="s">
        <v>0</v>
      </c>
      <c r="F64" s="217">
        <v>72247.5</v>
      </c>
      <c r="G64" s="209">
        <v>0</v>
      </c>
      <c r="H64" s="209">
        <v>0</v>
      </c>
      <c r="I64" s="209">
        <v>0</v>
      </c>
      <c r="J64" s="209">
        <f>+D64</f>
        <v>72247.5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2797752.0260000001</v>
      </c>
      <c r="E65" s="122">
        <f>SUM(E66,E67,E70,E71)</f>
        <v>2797752.0260000001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2797752.0260000001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v>0</v>
      </c>
      <c r="H69" s="209">
        <v>0</v>
      </c>
      <c r="I69" s="209"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1153.9259999999999</v>
      </c>
      <c r="E70" s="217">
        <v>1153.9259999999999</v>
      </c>
      <c r="F70" s="209" t="s">
        <v>0</v>
      </c>
      <c r="G70" s="209">
        <v>0</v>
      </c>
      <c r="H70" s="209">
        <v>0</v>
      </c>
      <c r="I70" s="209">
        <v>0</v>
      </c>
      <c r="J70" s="209">
        <f>+D70</f>
        <v>1153.9259999999999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749649.64999999991</v>
      </c>
      <c r="E75" s="122">
        <f t="shared" si="9"/>
        <v>749649.64999999991</v>
      </c>
      <c r="F75" s="122">
        <f t="shared" si="9"/>
        <v>609828.69500000123</v>
      </c>
      <c r="G75" s="114">
        <f t="shared" si="9"/>
        <v>186612.31161417323</v>
      </c>
      <c r="H75" s="114">
        <f t="shared" si="9"/>
        <v>382284.7442913386</v>
      </c>
      <c r="I75" s="114">
        <f t="shared" si="9"/>
        <v>577957.17696850386</v>
      </c>
      <c r="J75" s="114">
        <f t="shared" si="9"/>
        <v>749649.64999999991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568341.69999999995</v>
      </c>
      <c r="E89" s="122">
        <f>E90+E113+E114</f>
        <v>568341.69999999995</v>
      </c>
      <c r="F89" s="122" t="s">
        <v>0</v>
      </c>
      <c r="G89" s="114">
        <f>G90+G113+G114</f>
        <v>142975.76259842521</v>
      </c>
      <c r="H89" s="114">
        <f>H90+H113+H114</f>
        <v>292983.12007874018</v>
      </c>
      <c r="I89" s="114">
        <f>I90+I113+I114</f>
        <v>442990.47755905509</v>
      </c>
      <c r="J89" s="114">
        <f>J90+J113+J114</f>
        <v>568341.69999999995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528341.69999999995</v>
      </c>
      <c r="E90" s="209">
        <f>SUM(E92,E93,E94,E95,E96,E97,E98,E102,E103,E104,E105,E106,E107,E108,E109,E110,E111,E112)</f>
        <v>528341.69999999995</v>
      </c>
      <c r="F90" s="209" t="s">
        <v>0</v>
      </c>
      <c r="G90" s="209">
        <f>SUM(G92,G93,G94,G95,G96,G97,G98,G102,G103,G104,G105,G106,G107,G108,G109,G110,G111,G112)</f>
        <v>133369.46338582679</v>
      </c>
      <c r="H90" s="209">
        <f>SUM(H92,H93,H94,H95,H96,H97,H98,H102,H103,H104,H105,H106,H107,H108,H109,H110,H111,H112)</f>
        <v>273298.08070866147</v>
      </c>
      <c r="I90" s="209">
        <f>SUM(I92,I93,I94,I95,I96,I97,I98,I102,I103,I104,I105,I106,I107,I108,I109,I110,I111,I112)</f>
        <v>413226.69803149602</v>
      </c>
      <c r="J90" s="209">
        <f>SUM(J92,J93,J94,J95,J96,J97,J98,J102,J103,J104,J105,J106,J107,J108,J109,J110,J111,J112)</f>
        <v>528341.69999999995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5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5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5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5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5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5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5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5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5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5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5" s="207" customFormat="1" ht="67.5">
      <c r="A107" s="208" t="s">
        <v>705</v>
      </c>
      <c r="B107" s="115" t="s">
        <v>706</v>
      </c>
      <c r="C107" s="111"/>
      <c r="D107" s="209">
        <f t="shared" si="16"/>
        <v>184208</v>
      </c>
      <c r="E107" s="209">
        <f>209208-25000</f>
        <v>184208</v>
      </c>
      <c r="F107" s="209" t="s">
        <v>0</v>
      </c>
      <c r="G107" s="209">
        <v>50723.181102362199</v>
      </c>
      <c r="H107" s="209">
        <v>103940.94488188977</v>
      </c>
      <c r="I107" s="209">
        <v>157158.7086614173</v>
      </c>
      <c r="J107" s="209">
        <f t="shared" si="20"/>
        <v>184208</v>
      </c>
    </row>
    <row r="108" spans="1:15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  <c r="L108" s="226"/>
      <c r="M108" s="226"/>
      <c r="N108" s="226"/>
      <c r="O108" s="226"/>
    </row>
    <row r="109" spans="1:15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  <c r="L109" s="226"/>
      <c r="M109" s="226"/>
      <c r="N109" s="226"/>
    </row>
    <row r="110" spans="1:15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5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5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zoomScaleSheetLayoutView="100" workbookViewId="0">
      <selection activeCell="I4" sqref="I4:L4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29" t="s">
        <v>900</v>
      </c>
      <c r="J1" s="229"/>
      <c r="K1" s="229"/>
      <c r="L1" s="229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28" t="s">
        <v>610</v>
      </c>
      <c r="J2" s="228"/>
      <c r="K2" s="228"/>
      <c r="L2" s="228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28" t="s">
        <v>887</v>
      </c>
      <c r="J3" s="228"/>
      <c r="K3" s="228"/>
      <c r="L3" s="228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27" t="s">
        <v>903</v>
      </c>
      <c r="J4" s="227"/>
      <c r="K4" s="227"/>
      <c r="L4" s="227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9" t="s">
        <v>895</v>
      </c>
      <c r="J5" s="229"/>
      <c r="K5" s="229"/>
      <c r="L5" s="229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28" t="s">
        <v>893</v>
      </c>
      <c r="J6" s="228"/>
      <c r="K6" s="228"/>
      <c r="L6" s="228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28" t="s">
        <v>890</v>
      </c>
      <c r="J7" s="228"/>
      <c r="K7" s="228"/>
      <c r="L7" s="228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27" t="s">
        <v>894</v>
      </c>
      <c r="J8" s="227"/>
      <c r="K8" s="227"/>
      <c r="L8" s="227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4" t="s">
        <v>195</v>
      </c>
      <c r="B10" s="244"/>
      <c r="C10" s="244"/>
      <c r="D10" s="244"/>
      <c r="E10" s="244"/>
      <c r="F10" s="244"/>
      <c r="G10" s="244"/>
      <c r="H10" s="244"/>
      <c r="I10" s="244"/>
      <c r="J10" s="243"/>
      <c r="K10" s="243"/>
      <c r="L10" s="243"/>
    </row>
    <row r="11" spans="1:29" s="3" customFormat="1" ht="31.5" customHeight="1">
      <c r="A11" s="242" t="s">
        <v>17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8"/>
      <c r="B13" s="250"/>
      <c r="C13" s="251"/>
      <c r="D13" s="251"/>
      <c r="E13" s="252"/>
      <c r="F13" s="9" t="s">
        <v>370</v>
      </c>
      <c r="G13" s="245" t="s">
        <v>371</v>
      </c>
      <c r="H13" s="247"/>
      <c r="I13" s="245" t="s">
        <v>372</v>
      </c>
      <c r="J13" s="246"/>
      <c r="K13" s="246"/>
      <c r="L13" s="247"/>
    </row>
    <row r="14" spans="1:29" s="31" customFormat="1" ht="27.75" thickBot="1">
      <c r="A14" s="249"/>
      <c r="B14" s="250"/>
      <c r="C14" s="251"/>
      <c r="D14" s="251"/>
      <c r="E14" s="252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6319330.1410000008</v>
      </c>
      <c r="G16" s="38">
        <f>+G17+G52+G69+G95+G148+G168+G188+G217+G247+G278+G310</f>
        <v>4790188.3210000005</v>
      </c>
      <c r="H16" s="38">
        <f>+H17+H52+H69+H95+H148+H168+H188+H217+H247+H278</f>
        <v>2138970.5150000001</v>
      </c>
      <c r="I16" s="38">
        <f>+I17+I52+I69+I95+I148+I168+I188+I217+I247+I278</f>
        <v>2692713.9386811028</v>
      </c>
      <c r="J16" s="38">
        <f>+J17+J52+J69+J95+J148+J168+J188+J217+J247+J278</f>
        <v>3884155.1817125967</v>
      </c>
      <c r="K16" s="38">
        <f>+K17+K52+K69+K95+K148+K168+K188+K217+K247+K278</f>
        <v>5074426.7273031492</v>
      </c>
      <c r="L16" s="38">
        <f>+L17+L52+L69+L95+L148+L168+L188+L217+L247+L278</f>
        <v>6319330.1410000008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584.92125984234735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807684.10000000009</v>
      </c>
      <c r="G17" s="38">
        <f t="shared" ref="G17:L17" si="0">+G19+G24+G28+G33+G36+G39+G42+G45</f>
        <v>773432.60000000009</v>
      </c>
      <c r="H17" s="38">
        <f t="shared" si="0"/>
        <v>34251.5</v>
      </c>
      <c r="I17" s="38">
        <f t="shared" si="0"/>
        <v>217524.9255905512</v>
      </c>
      <c r="J17" s="38">
        <f t="shared" si="0"/>
        <v>400578.4322834643</v>
      </c>
      <c r="K17" s="38">
        <f t="shared" si="0"/>
        <v>580729.43070866074</v>
      </c>
      <c r="L17" s="38">
        <f t="shared" si="0"/>
        <v>807684.10000000009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642806.5</v>
      </c>
      <c r="G19" s="38">
        <f>+'6.Gorcarakan ev tntesagitakan'!H18</f>
        <v>626965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278145.07401574776</v>
      </c>
      <c r="K19" s="38">
        <f>+'6.Gorcarakan ev tntesagitakan'!L18</f>
        <v>444298.48700787331</v>
      </c>
      <c r="L19" s="38">
        <f>+'6.Gorcarakan ev tntesagitakan'!M18</f>
        <v>642806.5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642806.5</v>
      </c>
      <c r="G21" s="38">
        <f>+'6.Gorcarakan ev tntesagitakan'!H20</f>
        <v>626965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278145.07401574776</v>
      </c>
      <c r="K21" s="38">
        <f>+'6.Gorcarakan ev tntesagitakan'!L20</f>
        <v>444298.48700787331</v>
      </c>
      <c r="L21" s="38">
        <f>+'6.Gorcarakan ev tntesagitakan'!M20</f>
        <v>642806.5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23856</v>
      </c>
      <c r="G36" s="38">
        <f>+'6.Gorcarakan ev tntesagitakan'!H90</f>
        <v>5446</v>
      </c>
      <c r="H36" s="38">
        <f>+'6.Gorcarakan ev tntesagitakan'!I90</f>
        <v>18410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23856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23856</v>
      </c>
      <c r="G38" s="38">
        <f>+'6.Gorcarakan ev tntesagitakan'!H92</f>
        <v>5446</v>
      </c>
      <c r="H38" s="38">
        <f>+'6.Gorcarakan ev tntesagitakan'!I92</f>
        <v>18410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23856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131462.20000000001</v>
      </c>
      <c r="G39" s="38">
        <f>+'6.Gorcarakan ev tntesagitakan'!H97</f>
        <v>131462.20000000001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131462.20000000001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131462.20000000001</v>
      </c>
      <c r="G41" s="38">
        <f>+'6.Gorcarakan ev tntesagitakan'!H99</f>
        <v>131462.20000000001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1665773.5150000001</v>
      </c>
      <c r="G95" s="38">
        <f t="shared" ref="G95:L95" si="3">+G97+G101+G107+G115+G120+G127+G130+G136+G145</f>
        <v>189460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1612383.9501377945</v>
      </c>
      <c r="L95" s="38">
        <f t="shared" si="3"/>
        <v>1665773.5150000001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1840732.7150000001</v>
      </c>
      <c r="G120" s="38">
        <f t="shared" si="5"/>
        <v>189460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1742570.1265157473</v>
      </c>
      <c r="L120" s="38">
        <f t="shared" si="5"/>
        <v>1840732.7150000001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1840732.7150000001</v>
      </c>
      <c r="G122" s="38">
        <f>+'6.Gorcarakan ev tntesagitakan'!H277</f>
        <v>189460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1742570.1265157473</v>
      </c>
      <c r="L122" s="38">
        <f>+'6.Gorcarakan ev tntesagitakan'!M277</f>
        <v>1840732.7150000001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669832.9</v>
      </c>
      <c r="G148" s="38">
        <f t="shared" ref="G148:L148" si="7">+G150+G153+G156+G159+G162+G165</f>
        <v>662492.9</v>
      </c>
      <c r="H148" s="38">
        <f t="shared" si="7"/>
        <v>7340</v>
      </c>
      <c r="I148" s="38">
        <f t="shared" si="7"/>
        <v>159147.70039370103</v>
      </c>
      <c r="J148" s="38">
        <f t="shared" si="7"/>
        <v>335102.89330708596</v>
      </c>
      <c r="K148" s="38">
        <f t="shared" si="7"/>
        <v>491073.81535433023</v>
      </c>
      <c r="L148" s="38">
        <f t="shared" si="7"/>
        <v>669832.9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561705.4</v>
      </c>
      <c r="G150" s="38">
        <f t="shared" ref="G150:L150" si="8">+G152</f>
        <v>558705.4</v>
      </c>
      <c r="H150" s="38">
        <f t="shared" si="8"/>
        <v>3000</v>
      </c>
      <c r="I150" s="38">
        <f t="shared" si="8"/>
        <v>131121.96220472464</v>
      </c>
      <c r="J150" s="38">
        <f t="shared" si="8"/>
        <v>277187.05275590485</v>
      </c>
      <c r="K150" s="38">
        <f t="shared" si="8"/>
        <v>405172.29173228302</v>
      </c>
      <c r="L150" s="38">
        <f t="shared" si="8"/>
        <v>561705.4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561705.4</v>
      </c>
      <c r="G152" s="38">
        <f>+'6.Gorcarakan ev tntesagitakan'!H354</f>
        <v>558705.4</v>
      </c>
      <c r="H152" s="38">
        <f>+'6.Gorcarakan ev tntesagitakan'!I354</f>
        <v>3000</v>
      </c>
      <c r="I152" s="38">
        <f>+'6.Gorcarakan ev tntesagitakan'!J354</f>
        <v>131121.96220472464</v>
      </c>
      <c r="J152" s="38">
        <f>+'6.Gorcarakan ev tntesagitakan'!K354</f>
        <v>277187.05275590485</v>
      </c>
      <c r="K152" s="38">
        <f>+'6.Gorcarakan ev tntesagitakan'!L354</f>
        <v>405172.29173228302</v>
      </c>
      <c r="L152" s="38">
        <f>+'6.Gorcarakan ev tntesagitakan'!M354</f>
        <v>561705.4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108127.5</v>
      </c>
      <c r="G165" s="38">
        <f t="shared" ref="G165:L165" si="9">+G167</f>
        <v>103787.5</v>
      </c>
      <c r="H165" s="38">
        <f t="shared" si="9"/>
        <v>4340</v>
      </c>
      <c r="I165" s="38">
        <f t="shared" si="9"/>
        <v>28025.738188976382</v>
      </c>
      <c r="J165" s="38">
        <f t="shared" si="9"/>
        <v>57915.8405511811</v>
      </c>
      <c r="K165" s="38">
        <f t="shared" si="9"/>
        <v>85901.523622047243</v>
      </c>
      <c r="L165" s="38">
        <f t="shared" si="9"/>
        <v>108127.5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108127.5</v>
      </c>
      <c r="G167" s="38">
        <f>+'6.Gorcarakan ev tntesagitakan'!H394</f>
        <v>103787.5</v>
      </c>
      <c r="H167" s="38">
        <f>+'6.Gorcarakan ev tntesagitakan'!I394</f>
        <v>4340</v>
      </c>
      <c r="I167" s="38">
        <f>+'6.Gorcarakan ev tntesagitakan'!J394</f>
        <v>28025.738188976382</v>
      </c>
      <c r="J167" s="38">
        <f>+'6.Gorcarakan ev tntesagitakan'!K394</f>
        <v>57915.8405511811</v>
      </c>
      <c r="K167" s="38">
        <f>+'6.Gorcarakan ev tntesagitakan'!L394</f>
        <v>85901.523622047243</v>
      </c>
      <c r="L167" s="38">
        <f>+'6.Gorcarakan ev tntesagitakan'!M394</f>
        <v>108127.5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884082.8</v>
      </c>
      <c r="G168" s="38">
        <f t="shared" ref="G168:L168" si="10">+G170+G173+G176+G179+G182+G185</f>
        <v>349680.9</v>
      </c>
      <c r="H168" s="38">
        <f t="shared" si="10"/>
        <v>534401.9</v>
      </c>
      <c r="I168" s="38">
        <f t="shared" si="10"/>
        <v>313401.02598425199</v>
      </c>
      <c r="J168" s="38">
        <f t="shared" si="10"/>
        <v>481373.62283464498</v>
      </c>
      <c r="K168" s="38">
        <f t="shared" si="10"/>
        <v>634514.88740157499</v>
      </c>
      <c r="L168" s="38">
        <f t="shared" si="10"/>
        <v>884082.8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691838.5</v>
      </c>
      <c r="G185" s="38">
        <f t="shared" ref="G185:L185" si="12">+G187</f>
        <v>158929.1</v>
      </c>
      <c r="H185" s="38">
        <f t="shared" si="12"/>
        <v>532909.4</v>
      </c>
      <c r="I185" s="38">
        <f t="shared" si="12"/>
        <v>262861.65708661417</v>
      </c>
      <c r="J185" s="38">
        <f t="shared" si="12"/>
        <v>383844.01771653478</v>
      </c>
      <c r="K185" s="38">
        <f t="shared" si="12"/>
        <v>494995.04606299201</v>
      </c>
      <c r="L185" s="38">
        <f t="shared" si="12"/>
        <v>691838.5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691838.5</v>
      </c>
      <c r="G187" s="38">
        <f>+'6.Gorcarakan ev tntesagitakan'!H441</f>
        <v>158929.1</v>
      </c>
      <c r="H187" s="38">
        <f>+'6.Gorcarakan ev tntesagitakan'!I441</f>
        <v>532909.4</v>
      </c>
      <c r="I187" s="38">
        <f>+'6.Gorcarakan ev tntesagitakan'!J441</f>
        <v>262861.65708661417</v>
      </c>
      <c r="J187" s="38">
        <f>+'6.Gorcarakan ev tntesagitakan'!K441</f>
        <v>383844.01771653478</v>
      </c>
      <c r="K187" s="38">
        <f>+'6.Gorcarakan ev tntesagitakan'!L441</f>
        <v>494995.04606299201</v>
      </c>
      <c r="L187" s="38">
        <f>+'6.Gorcarakan ev tntesagitakan'!M441</f>
        <v>691838.5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1481967</v>
      </c>
      <c r="G217" s="38">
        <f t="shared" ref="G217:L217" si="13">+G219+G222+G231+G236+G241+G244</f>
        <v>1400303.4</v>
      </c>
      <c r="H217" s="38">
        <f t="shared" si="13"/>
        <v>81663.600000000006</v>
      </c>
      <c r="I217" s="38">
        <f t="shared" si="13"/>
        <v>376536.44153543306</v>
      </c>
      <c r="J217" s="38">
        <f t="shared" si="13"/>
        <v>761986.02322834649</v>
      </c>
      <c r="K217" s="38">
        <f t="shared" si="13"/>
        <v>1118821.6913385827</v>
      </c>
      <c r="L217" s="38">
        <f t="shared" si="13"/>
        <v>1481967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621625.80000000005</v>
      </c>
      <c r="G219" s="38">
        <f t="shared" ref="G219:L219" si="14">+G221</f>
        <v>621625.80000000005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621625.80000000005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621625.80000000005</v>
      </c>
      <c r="G221" s="38">
        <f>+'6.Gorcarakan ev tntesagitakan'!H537</f>
        <v>621625.80000000005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621625.80000000005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810312.19999999984</v>
      </c>
      <c r="G222" s="38">
        <f>+'6.Gorcarakan ev tntesagitakan'!H548</f>
        <v>728648.59999999986</v>
      </c>
      <c r="H222" s="38">
        <f>+'6.Gorcarakan ev tntesagitakan'!I548</f>
        <v>81663.600000000006</v>
      </c>
      <c r="I222" s="38">
        <f>+'6.Gorcarakan ev tntesagitakan'!J548</f>
        <v>207103.26988188975</v>
      </c>
      <c r="J222" s="38">
        <f>+'6.Gorcarakan ev tntesagitakan'!K548</f>
        <v>417826.30590551184</v>
      </c>
      <c r="K222" s="38">
        <f>+'6.Gorcarakan ev tntesagitakan'!L548</f>
        <v>616781.16692913382</v>
      </c>
      <c r="L222" s="38">
        <f>+'6.Gorcarakan ev tntesagitakan'!M548</f>
        <v>810312.19999999984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100328.79999999999</v>
      </c>
      <c r="G225" s="38">
        <f>+'6.Gorcarakan ev tntesagitakan'!H556</f>
        <v>100328.79999999999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100328.79999999999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83613.600000000006</v>
      </c>
      <c r="G230" s="38">
        <f>+'6.Gorcarakan ev tntesagitakan'!H581</f>
        <v>1950</v>
      </c>
      <c r="H230" s="38">
        <f>+'6.Gorcarakan ev tntesagitakan'!I581</f>
        <v>81663.600000000006</v>
      </c>
      <c r="I230" s="38">
        <f>+'6.Gorcarakan ev tntesagitakan'!J581</f>
        <v>26326.316535433067</v>
      </c>
      <c r="J230" s="38">
        <f>+'6.Gorcarakan ev tntesagitakan'!K581</f>
        <v>47312.773228346457</v>
      </c>
      <c r="K230" s="38">
        <f>+'6.Gorcarakan ev tntesagitakan'!L581</f>
        <v>68299.229921259845</v>
      </c>
      <c r="L230" s="38">
        <f>+'6.Gorcarakan ev tntesagitakan'!M581</f>
        <v>83613.600000000006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749232.826</v>
      </c>
      <c r="G247" s="38">
        <f t="shared" ref="G247:L247" si="17">+G249+G253+G257+G261+G265+G269+G272+G275</f>
        <v>749232.826</v>
      </c>
      <c r="H247" s="38">
        <f t="shared" si="17"/>
        <v>0</v>
      </c>
      <c r="I247" s="38">
        <f t="shared" si="17"/>
        <v>210473.44055118103</v>
      </c>
      <c r="J247" s="38">
        <f t="shared" si="17"/>
        <v>391976.82244094514</v>
      </c>
      <c r="K247" s="38">
        <f t="shared" si="17"/>
        <v>583480.2043307086</v>
      </c>
      <c r="L247" s="38">
        <f t="shared" si="17"/>
        <v>749232.826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703972.2</v>
      </c>
      <c r="G249" s="38">
        <f t="shared" ref="G249:L249" si="18">+G251</f>
        <v>703972.2</v>
      </c>
      <c r="H249" s="38">
        <f t="shared" si="18"/>
        <v>0</v>
      </c>
      <c r="I249" s="38">
        <f t="shared" si="18"/>
        <v>191662.69370078732</v>
      </c>
      <c r="J249" s="38">
        <f t="shared" si="18"/>
        <v>368095.91496063012</v>
      </c>
      <c r="K249" s="38">
        <f t="shared" si="18"/>
        <v>544529.1362204724</v>
      </c>
      <c r="L249" s="38">
        <f t="shared" si="18"/>
        <v>703972.2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703972.2</v>
      </c>
      <c r="G251" s="38">
        <f>+'6.Gorcarakan ev tntesagitakan'!H635</f>
        <v>703972.2</v>
      </c>
      <c r="H251" s="38">
        <f>+'6.Gorcarakan ev tntesagitakan'!I635</f>
        <v>0</v>
      </c>
      <c r="I251" s="38">
        <f>+'6.Gorcarakan ev tntesagitakan'!J635</f>
        <v>191662.69370078732</v>
      </c>
      <c r="J251" s="38">
        <f>+'6.Gorcarakan ev tntesagitakan'!K635</f>
        <v>368095.91496063012</v>
      </c>
      <c r="K251" s="38">
        <f>+'6.Gorcarakan ev tntesagitakan'!L635</f>
        <v>544529.1362204724</v>
      </c>
      <c r="L251" s="38">
        <f>+'6.Gorcarakan ev tntesagitakan'!M635</f>
        <v>703972.2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45260.625999999997</v>
      </c>
      <c r="G269" s="38">
        <f t="shared" ref="G269:L269" si="19">+G271</f>
        <v>45260.625999999997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45260.625999999997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45260.625999999997</v>
      </c>
      <c r="G271" s="38">
        <f>+'6.Gorcarakan ev tntesagitakan'!H686</f>
        <v>45260.625999999997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45260.625999999997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58357</v>
      </c>
      <c r="G278" s="38">
        <f t="shared" ref="G278:L278" si="20">+G280+G284+G287+G290+G293+G296+G299+G302+G306</f>
        <v>53357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51636.921259842515</v>
      </c>
      <c r="L278" s="38">
        <f t="shared" si="20"/>
        <v>58357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23160</v>
      </c>
      <c r="G290" s="38">
        <f>+G292</f>
        <v>23160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23160</v>
      </c>
      <c r="L290" s="38">
        <f>+'6.Gorcarakan ev tntesagitakan'!M723</f>
        <v>23160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23160</v>
      </c>
      <c r="G292" s="38">
        <f>+'6.Gorcarakan ev tntesagitakan'!H723</f>
        <v>23160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23160</v>
      </c>
      <c r="L292" s="38">
        <f>+'6.Gorcarakan ev tntesagitakan'!M723</f>
        <v>23160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1:L1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zoomScaleSheetLayoutView="100" workbookViewId="0">
      <selection activeCell="G4" sqref="G4:J4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29" t="s">
        <v>899</v>
      </c>
      <c r="H1" s="229"/>
      <c r="I1" s="229"/>
      <c r="J1" s="229"/>
      <c r="K1" s="224"/>
    </row>
    <row r="2" spans="1:16" s="201" customFormat="1">
      <c r="A2" s="197"/>
      <c r="B2" s="125"/>
      <c r="C2" s="197"/>
      <c r="D2" s="198"/>
      <c r="E2" s="199"/>
      <c r="F2" s="199"/>
      <c r="G2" s="228" t="s">
        <v>610</v>
      </c>
      <c r="H2" s="228"/>
      <c r="I2" s="228"/>
      <c r="J2" s="228"/>
    </row>
    <row r="3" spans="1:16" s="201" customFormat="1">
      <c r="A3" s="197"/>
      <c r="B3" s="125"/>
      <c r="C3" s="197"/>
      <c r="D3" s="198"/>
      <c r="E3" s="199"/>
      <c r="F3" s="199"/>
      <c r="G3" s="228" t="s">
        <v>887</v>
      </c>
      <c r="H3" s="228"/>
      <c r="I3" s="228"/>
      <c r="J3" s="228"/>
    </row>
    <row r="4" spans="1:16" s="201" customFormat="1">
      <c r="A4" s="197"/>
      <c r="B4" s="125"/>
      <c r="C4" s="197"/>
      <c r="D4" s="198"/>
      <c r="E4" s="199"/>
      <c r="F4" s="199"/>
      <c r="G4" s="227" t="s">
        <v>904</v>
      </c>
      <c r="H4" s="227"/>
      <c r="I4" s="227"/>
      <c r="J4" s="227"/>
    </row>
    <row r="5" spans="1:16" s="201" customFormat="1" ht="27" customHeight="1">
      <c r="A5" s="197"/>
      <c r="B5" s="125"/>
      <c r="C5" s="197"/>
      <c r="D5" s="198"/>
      <c r="E5" s="199"/>
      <c r="F5" s="199"/>
      <c r="G5" s="229" t="s">
        <v>889</v>
      </c>
      <c r="H5" s="229"/>
      <c r="I5" s="229"/>
      <c r="J5" s="229"/>
    </row>
    <row r="6" spans="1:16" s="201" customFormat="1">
      <c r="A6" s="197"/>
      <c r="B6" s="125"/>
      <c r="C6" s="197"/>
      <c r="D6" s="198"/>
      <c r="E6" s="199"/>
      <c r="F6" s="199"/>
      <c r="G6" s="228" t="s">
        <v>893</v>
      </c>
      <c r="H6" s="228"/>
      <c r="I6" s="228"/>
      <c r="J6" s="228"/>
    </row>
    <row r="7" spans="1:16" s="201" customFormat="1">
      <c r="A7" s="197"/>
      <c r="B7" s="125"/>
      <c r="C7" s="197"/>
      <c r="D7" s="198"/>
      <c r="E7" s="199"/>
      <c r="F7" s="199"/>
      <c r="G7" s="228" t="s">
        <v>890</v>
      </c>
      <c r="H7" s="228"/>
      <c r="I7" s="228"/>
      <c r="J7" s="228"/>
    </row>
    <row r="8" spans="1:16" s="201" customFormat="1">
      <c r="A8" s="197"/>
      <c r="B8" s="125"/>
      <c r="C8" s="197"/>
      <c r="D8" s="198"/>
      <c r="E8" s="199"/>
      <c r="F8" s="199"/>
      <c r="G8" s="227" t="s">
        <v>896</v>
      </c>
      <c r="H8" s="227"/>
      <c r="I8" s="227"/>
      <c r="J8" s="22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4" t="s">
        <v>614</v>
      </c>
      <c r="B10" s="254"/>
      <c r="C10" s="254"/>
      <c r="D10" s="254"/>
      <c r="E10" s="254"/>
      <c r="F10" s="254"/>
      <c r="G10" s="254"/>
      <c r="H10" s="19"/>
      <c r="I10" s="19"/>
      <c r="J10" s="19"/>
      <c r="K10" s="19"/>
      <c r="L10" s="106"/>
    </row>
    <row r="11" spans="1:16" ht="32.25" customHeight="1">
      <c r="A11" s="253" t="s">
        <v>140</v>
      </c>
      <c r="B11" s="253"/>
      <c r="C11" s="253"/>
      <c r="D11" s="253"/>
      <c r="E11" s="253"/>
      <c r="F11" s="253"/>
      <c r="G11" s="253"/>
      <c r="H11" s="253"/>
      <c r="I11" s="253"/>
      <c r="J11" s="253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5" t="s">
        <v>18</v>
      </c>
      <c r="F13" s="255"/>
      <c r="L13" s="19"/>
      <c r="M13" s="62"/>
      <c r="N13" s="62"/>
      <c r="O13" s="62"/>
      <c r="P13" s="62"/>
    </row>
    <row r="14" spans="1:16" ht="17.25" customHeight="1">
      <c r="A14" s="256" t="s">
        <v>376</v>
      </c>
      <c r="B14" s="250" t="s">
        <v>377</v>
      </c>
      <c r="C14" s="250"/>
      <c r="D14" s="250" t="s">
        <v>373</v>
      </c>
      <c r="E14" s="250" t="s">
        <v>154</v>
      </c>
      <c r="F14" s="250"/>
      <c r="G14" s="245" t="s">
        <v>372</v>
      </c>
      <c r="H14" s="246"/>
      <c r="I14" s="246"/>
      <c r="J14" s="247"/>
      <c r="K14" s="190"/>
      <c r="L14" s="19"/>
    </row>
    <row r="15" spans="1:16" ht="27">
      <c r="A15" s="256"/>
      <c r="B15" s="250"/>
      <c r="C15" s="250"/>
      <c r="D15" s="250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6319330.1409999998</v>
      </c>
      <c r="E17" s="102">
        <f t="shared" ref="E17:J17" si="0">SUM(E19,E178,E213)</f>
        <v>4790188.3210000014</v>
      </c>
      <c r="F17" s="29">
        <f>SUM(F178,F213)</f>
        <v>2138970.5150000001</v>
      </c>
      <c r="G17" s="102">
        <f t="shared" si="0"/>
        <v>2692713.9386811028</v>
      </c>
      <c r="H17" s="102">
        <f t="shared" si="0"/>
        <v>3884155.1817125971</v>
      </c>
      <c r="I17" s="102">
        <f t="shared" si="0"/>
        <v>5074426.7273031482</v>
      </c>
      <c r="J17" s="102">
        <f t="shared" si="0"/>
        <v>6319330.1409999998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584.92125984281301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4180359.6260000002</v>
      </c>
      <c r="E19" s="102">
        <f t="shared" si="1"/>
        <v>4790188.3210000014</v>
      </c>
      <c r="F19" s="102">
        <f>SUM(F21,F34,F77,F92,F102,F134,F149,)</f>
        <v>609828.69500000123</v>
      </c>
      <c r="G19" s="102">
        <f t="shared" si="1"/>
        <v>1089364.916338583</v>
      </c>
      <c r="H19" s="102">
        <f t="shared" si="1"/>
        <v>2127148.4913385822</v>
      </c>
      <c r="I19" s="102">
        <f t="shared" si="1"/>
        <v>3163762.2688976359</v>
      </c>
      <c r="J19" s="102">
        <f t="shared" si="1"/>
        <v>4180359.6260000002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1136874.0999999999</v>
      </c>
      <c r="E21" s="29">
        <f>SUM(E23,E28,E31)</f>
        <v>1136874.0999999999</v>
      </c>
      <c r="F21" s="29" t="s">
        <v>0</v>
      </c>
      <c r="G21" s="29">
        <f>SUM(G23,G28,G31)</f>
        <v>246684.78503937033</v>
      </c>
      <c r="H21" s="29">
        <f>SUM(H23,H28,H31)</f>
        <v>508144.33700787334</v>
      </c>
      <c r="I21" s="29">
        <f>SUM(I23,I28,I31)</f>
        <v>788596.98267716507</v>
      </c>
      <c r="J21" s="29">
        <f>SUM(J23,J28,J31)</f>
        <v>1136874.0999999999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1136874.0999999999</v>
      </c>
      <c r="E23" s="29">
        <f>SUM(E25:E27)</f>
        <v>1136874.0999999999</v>
      </c>
      <c r="F23" s="29" t="s">
        <v>1</v>
      </c>
      <c r="G23" s="29">
        <f>SUM(G25:G27)</f>
        <v>246684.78503937033</v>
      </c>
      <c r="H23" s="29">
        <f>SUM(H25:H27)</f>
        <v>508144.33700787334</v>
      </c>
      <c r="I23" s="29">
        <f>SUM(I25:I27)</f>
        <v>788596.98267716507</v>
      </c>
      <c r="J23" s="29">
        <f>SUM(J25:J27)</f>
        <v>1136874.0999999999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1136874.0999999999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1136874.0999999999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246684.78503937033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508144.33700787334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788596.98267716507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1136874.0999999999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741020.9</v>
      </c>
      <c r="E34" s="29">
        <f>SUM(E36,E45,E50,E60,E63,E67)</f>
        <v>741020.9</v>
      </c>
      <c r="F34" s="29" t="s">
        <v>0</v>
      </c>
      <c r="G34" s="29">
        <f>SUM(G36,G45,G50,G60,G63,G67)</f>
        <v>191676.11692913386</v>
      </c>
      <c r="H34" s="29">
        <f>SUM(H36,H45,H50,H60,H63,H67)</f>
        <v>376368.47480314918</v>
      </c>
      <c r="I34" s="29">
        <f>SUM(I36,I45,I50,I60,I63,I67)</f>
        <v>601315.88110236067</v>
      </c>
      <c r="J34" s="29">
        <f>SUM(J36,J45,J50,J60,J63,J67)</f>
        <v>741020.9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259396.3</v>
      </c>
      <c r="E36" s="29">
        <f>SUM(E38:E44)</f>
        <v>259396.3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205404.68582677186</v>
      </c>
      <c r="J36" s="29">
        <f>SUM(J38:J44)</f>
        <v>259396.3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198551.3</v>
      </c>
      <c r="E39" s="29">
        <f>+'6.Gorcarakan ev tntesagitakan'!H22+'6.Gorcarakan ev tntesagitakan'!H77+'6.Gorcarakan ev tntesagitakan'!H427+'6.Gorcarakan ev tntesagitakan'!H755</f>
        <v>198551.3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154488.307874016</v>
      </c>
      <c r="J39" s="29">
        <f>+'6.Gorcarakan ev tntesagitakan'!M22+'6.Gorcarakan ev tntesagitakan'!M77+'6.Gorcarakan ev tntesagitakan'!M427+'6.Gorcarakan ev tntesagitakan'!M755</f>
        <v>198551.3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35851.699999999997</v>
      </c>
      <c r="E40" s="29">
        <f>+'6.Gorcarakan ev tntesagitakan'!H23+'6.Gorcarakan ev tntesagitakan'!H78+'6.Gorcarakan ev tntesagitakan'!H397</f>
        <v>35851.699999999997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28174.534645669293</v>
      </c>
      <c r="J40" s="29">
        <f>+'6.Gorcarakan ev tntesagitakan'!M23+'6.Gorcarakan ev tntesagitakan'!M78+'6.Gorcarakan ev tntesagitakan'!M397</f>
        <v>35851.699999999997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6157.3</v>
      </c>
      <c r="E41" s="29">
        <f>+'6.Gorcarakan ev tntesagitakan'!H24+'6.Gorcarakan ev tntesagitakan'!H79+'6.Gorcarakan ev tntesagitakan'!H756</f>
        <v>6157.3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6157.3</v>
      </c>
      <c r="J41" s="29">
        <f>+'6.Gorcarakan ev tntesagitakan'!M24+'6.Gorcarakan ev tntesagitakan'!M79+'6.Gorcarakan ev tntesagitakan'!M756</f>
        <v>6157.3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13232</v>
      </c>
      <c r="E42" s="29">
        <f>+'6.Gorcarakan ev tntesagitakan'!H25+'6.Gorcarakan ev tntesagitakan'!H360+'6.Gorcarakan ev tntesagitakan'!H444</f>
        <v>13232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11979.598425196848</v>
      </c>
      <c r="J42" s="29">
        <f>+'6.Gorcarakan ev tntesagitakan'!M25+'6.Gorcarakan ev tntesagitakan'!M360+'6.Gorcarakan ev tntesagitakan'!M444</f>
        <v>13232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31850</v>
      </c>
      <c r="E45" s="29">
        <f>SUM(E47:E49)</f>
        <v>31850</v>
      </c>
      <c r="F45" s="29" t="s">
        <v>1</v>
      </c>
      <c r="G45" s="29">
        <f>SUM(G47:G49)</f>
        <v>12116.373228346454</v>
      </c>
      <c r="H45" s="29">
        <f>SUM(H47:H49)</f>
        <v>21439.566929133853</v>
      </c>
      <c r="I45" s="29">
        <f>SUM(I47:I49)</f>
        <v>27623.425196850345</v>
      </c>
      <c r="J45" s="29">
        <f>SUM(J47:J49)</f>
        <v>31850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26550</v>
      </c>
      <c r="E47" s="29">
        <f>+'6.Gorcarakan ev tntesagitakan'!H28+'6.Gorcarakan ev tntesagitakan'!H80+'6.Gorcarakan ev tntesagitakan'!H539+'6.Gorcarakan ev tntesagitakan'!H760</f>
        <v>26550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17307.677165354329</v>
      </c>
      <c r="I47" s="29">
        <f>+'6.Gorcarakan ev tntesagitakan'!L28+'6.Gorcarakan ev tntesagitakan'!L80+'6.Gorcarakan ev tntesagitakan'!L539+'6.Gorcarakan ev tntesagitakan'!L760</f>
        <v>22912.007874015701</v>
      </c>
      <c r="J47" s="29">
        <f>+'6.Gorcarakan ev tntesagitakan'!M28+'6.Gorcarakan ev tntesagitakan'!M80+'6.Gorcarakan ev tntesagitakan'!M539+'6.Gorcarakan ev tntesagitakan'!M760</f>
        <v>26550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51022.5</v>
      </c>
      <c r="E50" s="29">
        <f>SUM(E52:E59)</f>
        <v>51022.5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51022.5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13624.5</v>
      </c>
      <c r="E58" s="29">
        <f>+'6.Gorcarakan ev tntesagitakan'!H31</f>
        <v>13624.5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13624.5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32398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32398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32398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26492.7</v>
      </c>
      <c r="E60" s="29">
        <f>+E62</f>
        <v>26492.7</v>
      </c>
      <c r="F60" s="29" t="s">
        <v>1</v>
      </c>
      <c r="G60" s="29">
        <f>+G62</f>
        <v>8209.826377952757</v>
      </c>
      <c r="H60" s="29">
        <f>+H62</f>
        <v>14297.759842519687</v>
      </c>
      <c r="I60" s="29">
        <f>+I62</f>
        <v>22182.944094488194</v>
      </c>
      <c r="J60" s="29">
        <f>+J62</f>
        <v>26492.7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26492.7</v>
      </c>
      <c r="E62" s="29">
        <f>+'6.Gorcarakan ev tntesagitakan'!H33+'6.Gorcarakan ev tntesagitakan'!H94+'6.Gorcarakan ev tntesagitakan'!H101+'6.Gorcarakan ev tntesagitakan'!H361+'6.Gorcarakan ev tntesagitakan'!H446</f>
        <v>26492.7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14297.759842519687</v>
      </c>
      <c r="I62" s="29">
        <f>+'6.Gorcarakan ev tntesagitakan'!L33+'6.Gorcarakan ev tntesagitakan'!L94+'6.Gorcarakan ev tntesagitakan'!L101+'6.Gorcarakan ev tntesagitakan'!L361+'6.Gorcarakan ev tntesagitakan'!L446</f>
        <v>22182.944094488194</v>
      </c>
      <c r="J62" s="29">
        <f>+'6.Gorcarakan ev tntesagitakan'!M33+'6.Gorcarakan ev tntesagitakan'!M94+'6.Gorcarakan ev tntesagitakan'!M101+'6.Gorcarakan ev tntesagitakan'!M361+'6.Gorcarakan ev tntesagitakan'!M446</f>
        <v>26492.7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181630</v>
      </c>
      <c r="E63" s="29">
        <f>SUM(E65:E66)</f>
        <v>181630</v>
      </c>
      <c r="F63" s="29" t="s">
        <v>1</v>
      </c>
      <c r="G63" s="29">
        <f>SUM(G65:G66)</f>
        <v>38725.86614173228</v>
      </c>
      <c r="H63" s="29">
        <f>SUM(H65:H66)</f>
        <v>72029.299212598431</v>
      </c>
      <c r="I63" s="29">
        <f>SUM(I65:I66)</f>
        <v>170107.34330708603</v>
      </c>
      <c r="J63" s="29">
        <f>SUM(J65:J66)</f>
        <v>181630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177960</v>
      </c>
      <c r="E65" s="29">
        <f>+'6.Gorcarakan ev tntesagitakan'!H280+'6.Gorcarakan ev tntesagitakan'!H447+'6.Gorcarakan ev tntesagitakan'!H584</f>
        <v>177960</v>
      </c>
      <c r="F65" s="29" t="s">
        <v>1</v>
      </c>
      <c r="G65" s="29">
        <f>+'6.Gorcarakan ev tntesagitakan'!J280+'6.Gorcarakan ev tntesagitakan'!J447+'6.Gorcarakan ev tntesagitakan'!J584</f>
        <v>37244.094488188974</v>
      </c>
      <c r="H65" s="29">
        <f>+'6.Gorcarakan ev tntesagitakan'!K280+'6.Gorcarakan ev tntesagitakan'!K447+'6.Gorcarakan ev tntesagitakan'!K584</f>
        <v>69023</v>
      </c>
      <c r="I65" s="29">
        <f>+'6.Gorcarakan ev tntesagitakan'!L280+'6.Gorcarakan ev tntesagitakan'!L447+'6.Gorcarakan ev tntesagitakan'!L584</f>
        <v>166821.20157480257</v>
      </c>
      <c r="J65" s="29">
        <f>+'6.Gorcarakan ev tntesagitakan'!M280+'6.Gorcarakan ev tntesagitakan'!M447+'6.Gorcarakan ev tntesagitakan'!M584</f>
        <v>177960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3670</v>
      </c>
      <c r="E66" s="29">
        <f>+'6.Gorcarakan ev tntesagitakan'!H34+'6.Gorcarakan ev tntesagitakan'!H362+'6.Gorcarakan ev tntesagitakan'!H448</f>
        <v>3670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3006.2992125984251</v>
      </c>
      <c r="I66" s="29">
        <f>+'6.Gorcarakan ev tntesagitakan'!L34+'6.Gorcarakan ev tntesagitakan'!L362+'6.Gorcarakan ev tntesagitakan'!L448</f>
        <v>3286.1417322834645</v>
      </c>
      <c r="J66" s="29">
        <f>+'6.Gorcarakan ev tntesagitakan'!M34+'6.Gorcarakan ev tntesagitakan'!M362+'6.Gorcarakan ev tntesagitakan'!M448</f>
        <v>3670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190629.4</v>
      </c>
      <c r="E67" s="29">
        <f>SUM(E69:E76)</f>
        <v>190629.4</v>
      </c>
      <c r="F67" s="29" t="s">
        <v>1</v>
      </c>
      <c r="G67" s="29">
        <f>SUM(G69:G76)</f>
        <v>45058.351968503943</v>
      </c>
      <c r="H67" s="29">
        <f>SUM(H69:H76)</f>
        <v>96756.585039369718</v>
      </c>
      <c r="I67" s="29">
        <f>SUM(I69:I76)</f>
        <v>146540.63700787295</v>
      </c>
      <c r="J67" s="29">
        <f>SUM(J69:J76)</f>
        <v>190629.4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565</v>
      </c>
      <c r="E70" s="29">
        <f>+'6.Gorcarakan ev tntesagitakan'!H398</f>
        <v>565</v>
      </c>
      <c r="F70" s="29" t="s">
        <v>1</v>
      </c>
      <c r="G70" s="29">
        <f>+'6.Gorcarakan ev tntesagitakan'!J398</f>
        <v>565</v>
      </c>
      <c r="H70" s="29">
        <f>+'6.Gorcarakan ev tntesagitakan'!K398</f>
        <v>565</v>
      </c>
      <c r="I70" s="29">
        <f>+'6.Gorcarakan ev tntesagitakan'!L398</f>
        <v>565</v>
      </c>
      <c r="J70" s="29">
        <f>+'6.Gorcarakan ev tntesagitakan'!M398</f>
        <v>565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121360.9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121360.9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91456.408661417328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121360.9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58518.5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58518.5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31100.610629920888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45991.85629921154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58518.5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65000</v>
      </c>
      <c r="E77" s="29">
        <f>SUM(E79,E83,E87)</f>
        <v>65000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65000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65000</v>
      </c>
      <c r="E79" s="29">
        <f>SUM(E81:E82)</f>
        <v>65000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65000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65000</v>
      </c>
      <c r="E82" s="29">
        <f>+'6.Gorcarakan ev tntesagitakan'!H105</f>
        <v>65000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65000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1869822.7</v>
      </c>
      <c r="E92" s="29">
        <f>SUM(E94,E98)</f>
        <v>1869822.7</v>
      </c>
      <c r="F92" s="29" t="s">
        <v>0</v>
      </c>
      <c r="G92" s="29">
        <f>SUM(G94,G98)</f>
        <v>477143.81870078732</v>
      </c>
      <c r="H92" s="29">
        <f>SUM(H94,H98)</f>
        <v>963492.96496063017</v>
      </c>
      <c r="I92" s="29">
        <f>SUM(I94,I98)</f>
        <v>1426389.61496063</v>
      </c>
      <c r="J92" s="29">
        <f>SUM(J94,J98)</f>
        <v>1869822.7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1857562.7</v>
      </c>
      <c r="E94" s="29">
        <f>SUM(E96:E97)</f>
        <v>1857562.7</v>
      </c>
      <c r="F94" s="29" t="s">
        <v>0</v>
      </c>
      <c r="G94" s="29">
        <f>SUM(G96:G97)</f>
        <v>464883.81870078732</v>
      </c>
      <c r="H94" s="29">
        <f>SUM(H96:H97)</f>
        <v>951232.96496063017</v>
      </c>
      <c r="I94" s="29">
        <f>SUM(I96:I97)</f>
        <v>1414129.61496063</v>
      </c>
      <c r="J94" s="29">
        <f>SUM(J96:J97)</f>
        <v>1857562.7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1857562.7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1857562.7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464883.81870078732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951232.96496063017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1414129.61496063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1857562.7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12260</v>
      </c>
      <c r="E98" s="29">
        <f>SUM(E100:E101)</f>
        <v>12260</v>
      </c>
      <c r="F98" s="29" t="s">
        <v>0</v>
      </c>
      <c r="G98" s="29">
        <f>SUM(G100:G101)</f>
        <v>12260</v>
      </c>
      <c r="H98" s="29">
        <f>SUM(H100:H101)</f>
        <v>12260</v>
      </c>
      <c r="I98" s="29">
        <f>SUM(I100:I101)</f>
        <v>12260</v>
      </c>
      <c r="J98" s="29">
        <f>SUM(J100:J101)</f>
        <v>12260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12260</v>
      </c>
      <c r="E100" s="29">
        <f>+'6.Gorcarakan ev tntesagitakan'!H157+'6.Gorcarakan ev tntesagitakan'!H451</f>
        <v>12260</v>
      </c>
      <c r="F100" s="29" t="s">
        <v>1</v>
      </c>
      <c r="G100" s="29">
        <f>+'6.Gorcarakan ev tntesagitakan'!J157+'6.Gorcarakan ev tntesagitakan'!J451</f>
        <v>12260</v>
      </c>
      <c r="H100" s="29">
        <f>+'6.Gorcarakan ev tntesagitakan'!K157+'6.Gorcarakan ev tntesagitakan'!K451</f>
        <v>12260</v>
      </c>
      <c r="I100" s="29">
        <f>+'6.Gorcarakan ev tntesagitakan'!L157+'6.Gorcarakan ev tntesagitakan'!L451</f>
        <v>12260</v>
      </c>
      <c r="J100" s="29">
        <f>+'6.Gorcarakan ev tntesagitakan'!M157+'6.Gorcarakan ev tntesagitakan'!M451</f>
        <v>12260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357</v>
      </c>
      <c r="E102" s="29">
        <f>SUM(E104,E108,E112,E123)</f>
        <v>357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357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357</v>
      </c>
      <c r="E112" s="29">
        <f>SUM(E114:E116)</f>
        <v>357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357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+'6.Gorcarakan ev tntesagitakan'!G610</f>
        <v>357</v>
      </c>
      <c r="E114" s="29">
        <f>+'6.Gorcarakan ev tntesagitakan'!H610</f>
        <v>357</v>
      </c>
      <c r="F114" s="29" t="s">
        <v>1</v>
      </c>
      <c r="G114" s="29">
        <f>+'6.Gorcarakan ev tntesagitakan'!J610</f>
        <v>0</v>
      </c>
      <c r="H114" s="29">
        <f>+'6.Gorcarakan ev tntesagitakan'!K610</f>
        <v>0</v>
      </c>
      <c r="I114" s="29">
        <f>+'6.Gorcarakan ev tntesagitakan'!L610</f>
        <v>0</v>
      </c>
      <c r="J114" s="29">
        <f>+'6.Gorcarakan ev tntesagitakan'!M610</f>
        <v>357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84760</v>
      </c>
      <c r="E134" s="29">
        <f>SUM(E136,E140,E146)</f>
        <v>84760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62942.20472440945</v>
      </c>
      <c r="J134" s="29">
        <f>SUM(J136,J140,J146)</f>
        <v>84760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84760</v>
      </c>
      <c r="E140" s="29">
        <f>SUM(E142:E145)</f>
        <v>84760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62942.20472440945</v>
      </c>
      <c r="J140" s="29">
        <f>SUM(J142:J145)</f>
        <v>84760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7200</v>
      </c>
      <c r="E143" s="29">
        <f>+'6.Gorcarakan ev tntesagitakan'!H546+'6.Gorcarakan ev tntesagitakan'!H629</f>
        <v>7200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7200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76110</v>
      </c>
      <c r="E145" s="29">
        <f>+'6.Gorcarakan ev tntesagitakan'!H542+'6.Gorcarakan ev tntesagitakan'!H723+'6.Gorcarakan ev tntesagitakan'!H743</f>
        <v>76110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56605.984251968504</v>
      </c>
      <c r="J145" s="29">
        <f>+'6.Gorcarakan ev tntesagitakan'!M542+'6.Gorcarakan ev tntesagitakan'!M630+'6.Gorcarakan ev tntesagitakan'!M723+'6.Gorcarakan ev tntesagitakan'!M743</f>
        <v>76110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282524.92599999998</v>
      </c>
      <c r="E149" s="29">
        <f>SUM(E151,E155,E161,E164,E168,E171,E174)</f>
        <v>892353.62100000121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282524.92599999998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187038.52599999998</v>
      </c>
      <c r="E151" s="29">
        <f>SUM(E153:E154)</f>
        <v>187038.52599999998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187038.52599999998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187038.52599999998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187038.52599999998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187038.52599999998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22618.400000000001</v>
      </c>
      <c r="E155" s="29">
        <f>SUM(E157:E160)</f>
        <v>22618.400000000001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22618.400000000001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22618.400000000001</v>
      </c>
      <c r="E158" s="29">
        <f>+'6.Gorcarakan ev tntesagitakan'!H38+'6.Gorcarakan ev tntesagitakan'!H102+'6.Gorcarakan ev tntesagitakan'!H359</f>
        <v>22618.400000000001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22618.400000000001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2313929.7150000003</v>
      </c>
      <c r="E178" s="29" t="s">
        <v>662</v>
      </c>
      <c r="F178" s="29">
        <f>SUM(F180,F198,F204,F207)</f>
        <v>2313929.7150000003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2313929.7150000003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2313929.7150000003</v>
      </c>
      <c r="E180" s="29" t="s">
        <v>1</v>
      </c>
      <c r="F180" s="29">
        <f>SUM(F182,F187,F192)</f>
        <v>2313929.7150000003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2313929.7150000003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2053604.5150000001</v>
      </c>
      <c r="E182" s="29" t="s">
        <v>0</v>
      </c>
      <c r="F182" s="29">
        <f>SUM(F184:F186)</f>
        <v>2053604.5150000001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2053604.5150000001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75503.600000000006</v>
      </c>
      <c r="E185" s="29" t="s">
        <v>0</v>
      </c>
      <c r="F185" s="29">
        <f>+'6.Gorcarakan ev tntesagitakan'!I431+'6.Gorcarakan ev tntesagitakan'!I454+'6.Gorcarakan ev tntesagitakan'!I586</f>
        <v>75503.600000000006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75503.600000000006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1973100.915</v>
      </c>
      <c r="E186" s="29"/>
      <c r="F186" s="29">
        <f>+'6.Gorcarakan ev tntesagitakan'!I41+'6.Gorcarakan ev tntesagitakan'!I282+'6.Gorcarakan ev tntesagitakan'!I453+'6.Gorcarakan ev tntesagitakan'!I587</f>
        <v>1973100.915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1973100.915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127645</v>
      </c>
      <c r="E187" s="29" t="s">
        <v>0</v>
      </c>
      <c r="F187" s="29">
        <f>SUM(F189:F191)</f>
        <v>127645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123780.91062992121</v>
      </c>
      <c r="J187" s="29">
        <f>SUM(J189:J191)</f>
        <v>127645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30206</v>
      </c>
      <c r="E191" s="29" t="s">
        <v>1</v>
      </c>
      <c r="F191" s="29">
        <f>+'6.Gorcarakan ev tntesagitakan'!I45+'6.Gorcarakan ev tntesagitakan'!I367+'6.Gorcarakan ev tntesagitakan'!I432+'6.Gorcarakan ev tntesagitakan'!I456</f>
        <v>30206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27365.532677165334</v>
      </c>
      <c r="J191" s="29">
        <f>+'6.Gorcarakan ev tntesagitakan'!M45+'6.Gorcarakan ev tntesagitakan'!M367+'6.Gorcarakan ev tntesagitakan'!M432+'6.Gorcarakan ev tntesagitakan'!M456</f>
        <v>30206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132680.20000000001</v>
      </c>
      <c r="E192" s="29" t="s">
        <v>1</v>
      </c>
      <c r="F192" s="29">
        <f>SUM(F194:F197)</f>
        <v>132680.20000000001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116403.03464566929</v>
      </c>
      <c r="J192" s="29">
        <f>SUM(J194:J197)</f>
        <v>132680.20000000001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4340</v>
      </c>
      <c r="E194" s="29" t="s">
        <v>1</v>
      </c>
      <c r="F194" s="29">
        <f>+'6.Gorcarakan ev tntesagitakan'!I401</f>
        <v>4340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4340</v>
      </c>
      <c r="J194" s="29">
        <f>+'6.Gorcarakan ev tntesagitakan'!M401</f>
        <v>4340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128340.2</v>
      </c>
      <c r="E197" s="29" t="s">
        <v>1</v>
      </c>
      <c r="F197" s="29">
        <f>+'6.Gorcarakan ev tntesagitakan'!I95+'6.Gorcarakan ev tntesagitakan'!I284+'6.Gorcarakan ev tntesagitakan'!I457</f>
        <v>128340.2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128340.2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  <mergeCell ref="G1:J1"/>
    <mergeCell ref="G7:J7"/>
    <mergeCell ref="G2:J2"/>
    <mergeCell ref="G3:J3"/>
    <mergeCell ref="G4:J4"/>
    <mergeCell ref="G5:J5"/>
    <mergeCell ref="G6:J6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58"/>
      <c r="G7" s="258"/>
      <c r="H7" s="258"/>
      <c r="I7" s="130"/>
    </row>
    <row r="8" spans="1:9" ht="13.5" hidden="1">
      <c r="E8" s="258"/>
      <c r="F8" s="258"/>
      <c r="G8" s="258"/>
      <c r="H8" s="258"/>
      <c r="I8" s="258"/>
    </row>
    <row r="9" spans="1:9" ht="13.5" hidden="1">
      <c r="E9" s="258"/>
      <c r="F9" s="258"/>
      <c r="G9" s="258"/>
      <c r="H9" s="258"/>
      <c r="I9" s="258"/>
    </row>
    <row r="10" spans="1:9" ht="13.5" hidden="1">
      <c r="E10" s="258"/>
      <c r="F10" s="258"/>
      <c r="G10" s="258"/>
      <c r="H10" s="258"/>
      <c r="I10" s="258"/>
    </row>
    <row r="11" spans="1:9" ht="16.5">
      <c r="A11" s="259" t="s">
        <v>782</v>
      </c>
      <c r="B11" s="259"/>
      <c r="C11" s="259"/>
      <c r="D11" s="259"/>
      <c r="E11" s="259"/>
      <c r="F11" s="259"/>
      <c r="G11" s="259"/>
      <c r="H11" s="259"/>
      <c r="I11" s="259"/>
    </row>
    <row r="12" spans="1:9" ht="42" customHeight="1">
      <c r="A12" s="257" t="s">
        <v>783</v>
      </c>
      <c r="B12" s="257"/>
      <c r="C12" s="257"/>
      <c r="D12" s="257"/>
      <c r="E12" s="257"/>
      <c r="F12" s="257"/>
      <c r="G12" s="257"/>
      <c r="H12" s="257"/>
      <c r="I12" s="257"/>
    </row>
    <row r="13" spans="1:9" ht="30" customHeight="1" thickBot="1">
      <c r="A13" s="3"/>
      <c r="B13" s="131"/>
      <c r="C13" s="131"/>
      <c r="D13" s="260" t="s">
        <v>777</v>
      </c>
      <c r="E13" s="260"/>
    </row>
    <row r="14" spans="1:9" ht="13.5" customHeight="1" thickBot="1">
      <c r="A14" s="261" t="s">
        <v>784</v>
      </c>
      <c r="B14" s="264"/>
      <c r="C14" s="267" t="s">
        <v>721</v>
      </c>
      <c r="D14" s="267"/>
      <c r="E14" s="268"/>
      <c r="F14" s="269" t="s">
        <v>372</v>
      </c>
      <c r="G14" s="270"/>
      <c r="H14" s="270"/>
      <c r="I14" s="271"/>
    </row>
    <row r="15" spans="1:9" ht="30" customHeight="1" thickBot="1">
      <c r="A15" s="262"/>
      <c r="B15" s="265"/>
      <c r="C15" s="133" t="s">
        <v>370</v>
      </c>
      <c r="D15" s="272" t="s">
        <v>785</v>
      </c>
      <c r="E15" s="268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63"/>
      <c r="B16" s="266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D13:E13"/>
    <mergeCell ref="A14:A16"/>
    <mergeCell ref="B14:B16"/>
    <mergeCell ref="C14:E14"/>
    <mergeCell ref="F14:I14"/>
    <mergeCell ref="D15:E15"/>
    <mergeCell ref="A12:I12"/>
    <mergeCell ref="F7:H7"/>
    <mergeCell ref="E8:I8"/>
    <mergeCell ref="E9:I9"/>
    <mergeCell ref="E10:I10"/>
    <mergeCell ref="A11:I11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58" t="s">
        <v>610</v>
      </c>
      <c r="F2" s="258"/>
      <c r="G2" s="258"/>
      <c r="H2" s="258"/>
      <c r="I2" s="258"/>
    </row>
    <row r="3" spans="1:252">
      <c r="E3" s="258" t="s">
        <v>854</v>
      </c>
      <c r="F3" s="258"/>
      <c r="G3" s="258"/>
      <c r="H3" s="258"/>
      <c r="I3" s="258"/>
    </row>
    <row r="4" spans="1:252">
      <c r="E4" s="258" t="s">
        <v>857</v>
      </c>
      <c r="F4" s="258"/>
      <c r="G4" s="258"/>
      <c r="H4" s="258"/>
      <c r="I4" s="258"/>
    </row>
    <row r="5" spans="1:252" hidden="1">
      <c r="E5" s="130"/>
      <c r="F5" s="258"/>
      <c r="G5" s="258"/>
      <c r="H5" s="258"/>
      <c r="I5" s="130"/>
    </row>
    <row r="6" spans="1:252" hidden="1">
      <c r="E6" s="258"/>
      <c r="F6" s="258"/>
      <c r="G6" s="258"/>
      <c r="H6" s="258"/>
      <c r="I6" s="258"/>
      <c r="J6" s="158"/>
    </row>
    <row r="7" spans="1:252" hidden="1">
      <c r="E7" s="258"/>
      <c r="F7" s="258"/>
      <c r="G7" s="258"/>
      <c r="H7" s="258"/>
      <c r="I7" s="258"/>
      <c r="J7" s="159"/>
    </row>
    <row r="8" spans="1:252" hidden="1">
      <c r="E8" s="258"/>
      <c r="F8" s="258"/>
      <c r="G8" s="258"/>
      <c r="H8" s="258"/>
      <c r="I8" s="258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59" t="s">
        <v>789</v>
      </c>
      <c r="B10" s="259"/>
      <c r="C10" s="259"/>
      <c r="D10" s="259"/>
      <c r="E10" s="259"/>
      <c r="F10" s="259"/>
      <c r="G10" s="259"/>
      <c r="H10" s="259"/>
      <c r="I10" s="259"/>
      <c r="J10" s="259"/>
    </row>
    <row r="11" spans="1:252">
      <c r="A11" s="273" t="s">
        <v>790</v>
      </c>
      <c r="B11" s="273"/>
      <c r="C11" s="273"/>
      <c r="D11" s="273"/>
      <c r="E11" s="273"/>
      <c r="F11" s="273"/>
      <c r="G11" s="273"/>
      <c r="H11" s="273"/>
      <c r="I11" s="273"/>
      <c r="J11" s="273"/>
    </row>
    <row r="12" spans="1:252" ht="34.5" customHeight="1">
      <c r="A12" s="160" t="s">
        <v>791</v>
      </c>
      <c r="B12" s="161" t="s">
        <v>377</v>
      </c>
      <c r="C12" s="162"/>
      <c r="D12" s="274" t="s">
        <v>373</v>
      </c>
      <c r="E12" s="276" t="s">
        <v>792</v>
      </c>
      <c r="F12" s="277"/>
      <c r="G12" s="269" t="s">
        <v>793</v>
      </c>
      <c r="H12" s="270"/>
      <c r="I12" s="270"/>
      <c r="J12" s="271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5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8:I8"/>
    <mergeCell ref="A10:J10"/>
    <mergeCell ref="A11:J11"/>
    <mergeCell ref="D12:D13"/>
    <mergeCell ref="E12:F12"/>
    <mergeCell ref="G12:J12"/>
    <mergeCell ref="E7:I7"/>
    <mergeCell ref="E2:I2"/>
    <mergeCell ref="E3:I3"/>
    <mergeCell ref="E4:I4"/>
    <mergeCell ref="F5:H5"/>
    <mergeCell ref="E6:I6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28" t="s">
        <v>610</v>
      </c>
      <c r="G1" s="228"/>
      <c r="H1" s="228"/>
      <c r="I1" s="228"/>
    </row>
    <row r="2" spans="1:9" s="201" customFormat="1" ht="13.5" customHeight="1">
      <c r="A2" s="197"/>
      <c r="B2" s="125"/>
      <c r="C2" s="197"/>
      <c r="D2" s="198"/>
      <c r="E2" s="199"/>
      <c r="F2" s="228" t="s">
        <v>887</v>
      </c>
      <c r="G2" s="228"/>
      <c r="H2" s="228"/>
      <c r="I2" s="228"/>
    </row>
    <row r="3" spans="1:9" s="201" customFormat="1" ht="13.5" customHeight="1">
      <c r="A3" s="197"/>
      <c r="B3" s="125"/>
      <c r="C3" s="197"/>
      <c r="D3" s="198"/>
      <c r="E3" s="199"/>
      <c r="F3" s="227" t="s">
        <v>888</v>
      </c>
      <c r="G3" s="227"/>
      <c r="H3" s="227"/>
      <c r="I3" s="227"/>
    </row>
    <row r="4" spans="1:9" s="201" customFormat="1" ht="27" customHeight="1">
      <c r="A4" s="197"/>
      <c r="B4" s="125"/>
      <c r="C4" s="197"/>
      <c r="D4" s="198"/>
      <c r="E4" s="199"/>
      <c r="F4" s="229" t="s">
        <v>889</v>
      </c>
      <c r="G4" s="229"/>
      <c r="H4" s="229"/>
      <c r="I4" s="229"/>
    </row>
    <row r="5" spans="1:9" s="201" customFormat="1" ht="13.5" customHeight="1">
      <c r="A5" s="197"/>
      <c r="B5" s="125"/>
      <c r="C5" s="197"/>
      <c r="D5" s="198"/>
      <c r="E5" s="199"/>
      <c r="F5" s="228" t="s">
        <v>610</v>
      </c>
      <c r="G5" s="228"/>
      <c r="H5" s="228"/>
      <c r="I5" s="228"/>
    </row>
    <row r="6" spans="1:9" s="201" customFormat="1" ht="13.5" customHeight="1">
      <c r="A6" s="197"/>
      <c r="B6" s="125"/>
      <c r="C6" s="197"/>
      <c r="D6" s="198"/>
      <c r="E6" s="199"/>
      <c r="F6" s="228" t="s">
        <v>890</v>
      </c>
      <c r="G6" s="228"/>
      <c r="H6" s="228"/>
      <c r="I6" s="228"/>
    </row>
    <row r="7" spans="1:9" s="201" customFormat="1" ht="13.5" customHeight="1">
      <c r="A7" s="197"/>
      <c r="B7" s="125"/>
      <c r="C7" s="197"/>
      <c r="D7" s="198"/>
      <c r="E7" s="199"/>
      <c r="F7" s="227" t="s">
        <v>891</v>
      </c>
      <c r="G7" s="227"/>
      <c r="H7" s="227"/>
      <c r="I7" s="227"/>
    </row>
    <row r="8" spans="1:9" ht="13.5">
      <c r="E8" s="258"/>
      <c r="F8" s="258"/>
      <c r="G8" s="258"/>
      <c r="H8" s="258"/>
      <c r="I8" s="258"/>
    </row>
    <row r="9" spans="1:9" ht="16.5">
      <c r="A9" s="259" t="s">
        <v>782</v>
      </c>
      <c r="B9" s="259"/>
      <c r="C9" s="259"/>
      <c r="D9" s="259"/>
      <c r="E9" s="259"/>
      <c r="F9" s="259"/>
      <c r="G9" s="259"/>
      <c r="H9" s="259"/>
      <c r="I9" s="259"/>
    </row>
    <row r="10" spans="1:9" ht="42" customHeight="1">
      <c r="A10" s="257" t="s">
        <v>783</v>
      </c>
      <c r="B10" s="257"/>
      <c r="C10" s="257"/>
      <c r="D10" s="257"/>
      <c r="E10" s="257"/>
      <c r="F10" s="257"/>
      <c r="G10" s="257"/>
      <c r="H10" s="257"/>
      <c r="I10" s="257"/>
    </row>
    <row r="11" spans="1:9" ht="30" customHeight="1" thickBot="1">
      <c r="A11" s="3"/>
      <c r="B11" s="131"/>
      <c r="C11" s="131"/>
      <c r="D11" s="260" t="s">
        <v>777</v>
      </c>
      <c r="E11" s="260"/>
    </row>
    <row r="12" spans="1:9" ht="13.5" customHeight="1" thickBot="1">
      <c r="A12" s="261" t="s">
        <v>784</v>
      </c>
      <c r="B12" s="264"/>
      <c r="C12" s="267" t="s">
        <v>721</v>
      </c>
      <c r="D12" s="267"/>
      <c r="E12" s="268"/>
      <c r="F12" s="269" t="s">
        <v>372</v>
      </c>
      <c r="G12" s="270"/>
      <c r="H12" s="270"/>
      <c r="I12" s="271"/>
    </row>
    <row r="13" spans="1:9" ht="30" customHeight="1" thickBot="1">
      <c r="A13" s="262"/>
      <c r="B13" s="265"/>
      <c r="C13" s="133" t="s">
        <v>370</v>
      </c>
      <c r="D13" s="272" t="s">
        <v>785</v>
      </c>
      <c r="E13" s="268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63"/>
      <c r="B14" s="266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6:I6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28" t="s">
        <v>610</v>
      </c>
      <c r="H1" s="228"/>
      <c r="I1" s="228"/>
      <c r="J1" s="228"/>
    </row>
    <row r="2" spans="1:249" s="201" customFormat="1" ht="13.5">
      <c r="A2" s="197"/>
      <c r="B2" s="125"/>
      <c r="C2" s="197"/>
      <c r="D2" s="198"/>
      <c r="E2" s="199"/>
      <c r="F2" s="199"/>
      <c r="G2" s="228" t="s">
        <v>887</v>
      </c>
      <c r="H2" s="228"/>
      <c r="I2" s="228"/>
      <c r="J2" s="228"/>
    </row>
    <row r="3" spans="1:249" s="201" customFormat="1" ht="13.5">
      <c r="A3" s="197"/>
      <c r="B3" s="125"/>
      <c r="C3" s="197"/>
      <c r="D3" s="198"/>
      <c r="E3" s="199"/>
      <c r="F3" s="199"/>
      <c r="G3" s="227" t="s">
        <v>888</v>
      </c>
      <c r="H3" s="227"/>
      <c r="I3" s="227"/>
      <c r="J3" s="227"/>
    </row>
    <row r="4" spans="1:249" s="201" customFormat="1" ht="27" customHeight="1">
      <c r="A4" s="197"/>
      <c r="B4" s="125"/>
      <c r="C4" s="197"/>
      <c r="D4" s="198"/>
      <c r="E4" s="199"/>
      <c r="F4" s="199"/>
      <c r="G4" s="229" t="s">
        <v>889</v>
      </c>
      <c r="H4" s="229"/>
      <c r="I4" s="229"/>
      <c r="J4" s="229"/>
    </row>
    <row r="5" spans="1:249" s="201" customFormat="1" ht="13.5">
      <c r="A5" s="197"/>
      <c r="B5" s="125"/>
      <c r="C5" s="197"/>
      <c r="D5" s="198"/>
      <c r="E5" s="199"/>
      <c r="F5" s="199"/>
      <c r="G5" s="228" t="s">
        <v>610</v>
      </c>
      <c r="H5" s="228"/>
      <c r="I5" s="228"/>
      <c r="J5" s="228"/>
    </row>
    <row r="6" spans="1:249" s="201" customFormat="1" ht="13.5">
      <c r="A6" s="197"/>
      <c r="B6" s="125"/>
      <c r="C6" s="197"/>
      <c r="D6" s="198"/>
      <c r="E6" s="199"/>
      <c r="F6" s="199"/>
      <c r="G6" s="228" t="s">
        <v>890</v>
      </c>
      <c r="H6" s="228"/>
      <c r="I6" s="228"/>
      <c r="J6" s="228"/>
    </row>
    <row r="7" spans="1:249" s="201" customFormat="1" ht="13.5">
      <c r="A7" s="197"/>
      <c r="B7" s="125"/>
      <c r="C7" s="197"/>
      <c r="D7" s="198"/>
      <c r="E7" s="199"/>
      <c r="F7" s="199"/>
      <c r="G7" s="227" t="s">
        <v>891</v>
      </c>
      <c r="H7" s="227"/>
      <c r="I7" s="227"/>
      <c r="J7" s="227"/>
    </row>
    <row r="8" spans="1:249">
      <c r="E8" s="258"/>
      <c r="F8" s="258"/>
      <c r="G8" s="258"/>
      <c r="H8" s="258"/>
      <c r="I8" s="258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59" t="s">
        <v>789</v>
      </c>
      <c r="B10" s="259"/>
      <c r="C10" s="259"/>
      <c r="D10" s="259"/>
      <c r="E10" s="259"/>
      <c r="F10" s="259"/>
      <c r="G10" s="259"/>
      <c r="H10" s="259"/>
      <c r="I10" s="259"/>
      <c r="J10" s="259"/>
    </row>
    <row r="11" spans="1:249">
      <c r="A11" s="273" t="s">
        <v>790</v>
      </c>
      <c r="B11" s="273"/>
      <c r="C11" s="273"/>
      <c r="D11" s="273"/>
      <c r="E11" s="273"/>
      <c r="F11" s="273"/>
      <c r="G11" s="273"/>
      <c r="H11" s="273"/>
      <c r="I11" s="273"/>
      <c r="J11" s="273"/>
    </row>
    <row r="12" spans="1:249" ht="34.5" customHeight="1">
      <c r="A12" s="160" t="s">
        <v>791</v>
      </c>
      <c r="B12" s="161" t="s">
        <v>377</v>
      </c>
      <c r="C12" s="162"/>
      <c r="D12" s="274" t="s">
        <v>373</v>
      </c>
      <c r="E12" s="276" t="s">
        <v>792</v>
      </c>
      <c r="F12" s="277"/>
      <c r="G12" s="269" t="s">
        <v>793</v>
      </c>
      <c r="H12" s="270"/>
      <c r="I12" s="270"/>
      <c r="J12" s="271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5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7:J7"/>
    <mergeCell ref="E8:I8"/>
    <mergeCell ref="A10:J10"/>
    <mergeCell ref="A11:J11"/>
    <mergeCell ref="D12:D13"/>
    <mergeCell ref="E12:F12"/>
    <mergeCell ref="G12:J12"/>
    <mergeCell ref="G6:J6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tabSelected="1" topLeftCell="A22" zoomScaleSheetLayoutView="100" workbookViewId="0">
      <selection activeCell="N9" sqref="N9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29" t="s">
        <v>901</v>
      </c>
      <c r="K1" s="229"/>
      <c r="L1" s="229"/>
      <c r="M1" s="229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28" t="s">
        <v>610</v>
      </c>
      <c r="K2" s="228"/>
      <c r="L2" s="228"/>
      <c r="M2" s="228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28" t="s">
        <v>887</v>
      </c>
      <c r="K3" s="228"/>
      <c r="L3" s="228"/>
      <c r="M3" s="228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27" t="s">
        <v>905</v>
      </c>
      <c r="K4" s="227"/>
      <c r="L4" s="227"/>
      <c r="M4" s="227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29" t="s">
        <v>889</v>
      </c>
      <c r="K5" s="229"/>
      <c r="L5" s="229"/>
      <c r="M5" s="229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28" t="s">
        <v>893</v>
      </c>
      <c r="K6" s="228"/>
      <c r="L6" s="228"/>
      <c r="M6" s="228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28" t="s">
        <v>890</v>
      </c>
      <c r="K7" s="228"/>
      <c r="L7" s="228"/>
      <c r="M7" s="228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27" t="s">
        <v>897</v>
      </c>
      <c r="K8" s="227"/>
      <c r="L8" s="227"/>
      <c r="M8" s="227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4" t="s">
        <v>658</v>
      </c>
      <c r="F10" s="284"/>
      <c r="G10" s="284"/>
      <c r="H10" s="80"/>
      <c r="J10" s="221"/>
      <c r="K10" s="221"/>
      <c r="L10" s="221"/>
      <c r="M10" s="221"/>
    </row>
    <row r="11" spans="1:22" ht="54" customHeight="1">
      <c r="A11" s="285" t="s">
        <v>611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</row>
    <row r="12" spans="1:22" ht="17.25" customHeight="1">
      <c r="A12" s="278" t="s">
        <v>143</v>
      </c>
      <c r="B12" s="279" t="s">
        <v>144</v>
      </c>
      <c r="C12" s="287" t="s">
        <v>145</v>
      </c>
      <c r="D12" s="281" t="s">
        <v>146</v>
      </c>
      <c r="E12" s="282" t="s">
        <v>147</v>
      </c>
      <c r="F12" s="286" t="s">
        <v>148</v>
      </c>
      <c r="G12" s="288" t="s">
        <v>607</v>
      </c>
      <c r="H12" s="290" t="s">
        <v>149</v>
      </c>
      <c r="I12" s="290"/>
      <c r="J12" s="245" t="s">
        <v>372</v>
      </c>
      <c r="K12" s="246"/>
      <c r="L12" s="246"/>
      <c r="M12" s="247"/>
    </row>
    <row r="13" spans="1:22" ht="64.5" customHeight="1">
      <c r="A13" s="278"/>
      <c r="B13" s="280"/>
      <c r="C13" s="280"/>
      <c r="D13" s="280"/>
      <c r="E13" s="283"/>
      <c r="F13" s="286"/>
      <c r="G13" s="289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6319330.1410000008</v>
      </c>
      <c r="H15" s="29">
        <f>H16+H126+H159+H215+H350+H403+H459+H533+H631+H700+H767</f>
        <v>4790188.3210000005</v>
      </c>
      <c r="I15" s="29">
        <f>+I16+I126+I159+I215+I350+I403+I459+I533+I631+I700</f>
        <v>2138970.5150000001</v>
      </c>
      <c r="J15" s="29">
        <f>J16+J126+J159+J215+J350+J403+J459+J533+J631+J700</f>
        <v>2692713.9386811028</v>
      </c>
      <c r="K15" s="29">
        <f>K16+K126+K159+K215+K350+K403+K459+K533+K631+K700</f>
        <v>3883570.2604527543</v>
      </c>
      <c r="L15" s="29">
        <f>L16+L126+L159+L215+L350+L403+L459+L533+L631+L700</f>
        <v>5074426.7273031492</v>
      </c>
      <c r="M15" s="29">
        <f>M16+M126+M159+M215+M350+M403+M459+M533+M631+M700</f>
        <v>6319330.1410000008</v>
      </c>
      <c r="N15" s="62">
        <v>6319330.1410000008</v>
      </c>
      <c r="O15" s="62">
        <v>4790188.3210000005</v>
      </c>
      <c r="P15" s="62">
        <v>2138970.5150000001</v>
      </c>
      <c r="Q15" s="62">
        <v>2692713.9386811028</v>
      </c>
      <c r="R15" s="62">
        <v>3883570.2604527543</v>
      </c>
      <c r="S15" s="62">
        <v>5074426.7273031492</v>
      </c>
      <c r="T15" s="62">
        <v>6319330.1410000008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807684.10000000009</v>
      </c>
      <c r="H16" s="29">
        <f t="shared" si="0"/>
        <v>773432.60000000009</v>
      </c>
      <c r="I16" s="29">
        <f t="shared" si="0"/>
        <v>34251.5</v>
      </c>
      <c r="J16" s="29">
        <f t="shared" si="0"/>
        <v>217524.9255905512</v>
      </c>
      <c r="K16" s="29">
        <f t="shared" si="0"/>
        <v>400578.4322834643</v>
      </c>
      <c r="L16" s="29">
        <f t="shared" si="0"/>
        <v>580729.43070866074</v>
      </c>
      <c r="M16" s="29">
        <f t="shared" si="0"/>
        <v>807684.10000000009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0</v>
      </c>
      <c r="S16" s="62">
        <f t="shared" si="1"/>
        <v>0</v>
      </c>
      <c r="T16" s="62">
        <f t="shared" si="1"/>
        <v>0</v>
      </c>
    </row>
    <row r="17" spans="1:19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9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642806.5</v>
      </c>
      <c r="H18" s="29">
        <f t="shared" si="2"/>
        <v>626965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278145.07401574776</v>
      </c>
      <c r="L18" s="29">
        <f t="shared" si="2"/>
        <v>444298.48700787331</v>
      </c>
      <c r="M18" s="29">
        <f t="shared" si="2"/>
        <v>642806.5</v>
      </c>
    </row>
    <row r="19" spans="1:19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9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642806.5</v>
      </c>
      <c r="H20" s="29">
        <f t="shared" si="3"/>
        <v>626965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278145.07401574776</v>
      </c>
      <c r="L20" s="29">
        <f t="shared" si="3"/>
        <v>444298.48700787331</v>
      </c>
      <c r="M20" s="29">
        <f t="shared" si="3"/>
        <v>642806.5</v>
      </c>
      <c r="P20" s="62"/>
      <c r="Q20" s="62"/>
    </row>
    <row r="21" spans="1:19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508853</v>
      </c>
      <c r="H21" s="29">
        <f>+G21</f>
        <v>508853</v>
      </c>
      <c r="I21" s="29"/>
      <c r="J21" s="116">
        <v>100603</v>
      </c>
      <c r="K21" s="116">
        <v>198996.88897637773</v>
      </c>
      <c r="L21" s="116">
        <v>333341.28622047248</v>
      </c>
      <c r="M21" s="116">
        <f>+G21</f>
        <v>508853</v>
      </c>
      <c r="P21" s="62"/>
      <c r="Q21" s="62"/>
    </row>
    <row r="22" spans="1:19">
      <c r="A22" s="81"/>
      <c r="B22" s="81"/>
      <c r="C22" s="81"/>
      <c r="D22" s="81"/>
      <c r="E22" s="93" t="s">
        <v>185</v>
      </c>
      <c r="F22" s="81">
        <v>4212</v>
      </c>
      <c r="G22" s="29">
        <v>19799.5</v>
      </c>
      <c r="H22" s="29">
        <f t="shared" ref="H22:H39" si="4">+G22</f>
        <v>19799.5</v>
      </c>
      <c r="I22" s="29"/>
      <c r="J22" s="116">
        <v>9157.4</v>
      </c>
      <c r="K22" s="116">
        <f>2000+13841.8</f>
        <v>15841.8</v>
      </c>
      <c r="L22" s="116">
        <v>19799.5</v>
      </c>
      <c r="M22" s="116">
        <f t="shared" ref="M22:M45" si="5">+G22</f>
        <v>19799.5</v>
      </c>
    </row>
    <row r="23" spans="1:19">
      <c r="A23" s="81"/>
      <c r="B23" s="81"/>
      <c r="C23" s="81"/>
      <c r="D23" s="81"/>
      <c r="E23" s="90" t="s">
        <v>159</v>
      </c>
      <c r="F23" s="81">
        <v>4213</v>
      </c>
      <c r="G23" s="29">
        <v>5706.7</v>
      </c>
      <c r="H23" s="29">
        <f t="shared" si="4"/>
        <v>5706.7</v>
      </c>
      <c r="I23" s="29"/>
      <c r="J23" s="116">
        <v>4676.3133858267702</v>
      </c>
      <c r="K23" s="116">
        <v>4676.3133858267702</v>
      </c>
      <c r="L23" s="116">
        <v>5706.7</v>
      </c>
      <c r="M23" s="116">
        <f t="shared" si="5"/>
        <v>5706.7</v>
      </c>
      <c r="S23" s="62"/>
    </row>
    <row r="24" spans="1:19">
      <c r="A24" s="81"/>
      <c r="B24" s="81"/>
      <c r="C24" s="81"/>
      <c r="D24" s="81"/>
      <c r="E24" s="90" t="s">
        <v>160</v>
      </c>
      <c r="F24" s="81">
        <v>4214</v>
      </c>
      <c r="G24" s="29">
        <v>6157.3</v>
      </c>
      <c r="H24" s="29">
        <f t="shared" si="4"/>
        <v>6157.3</v>
      </c>
      <c r="I24" s="29"/>
      <c r="J24" s="116">
        <v>2455.4889763779529</v>
      </c>
      <c r="K24" s="116">
        <v>4677.8511811023618</v>
      </c>
      <c r="L24" s="116">
        <v>6157.3</v>
      </c>
      <c r="M24" s="116">
        <f t="shared" si="5"/>
        <v>6157.3</v>
      </c>
    </row>
    <row r="25" spans="1:19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9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9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9">
      <c r="A28" s="81"/>
      <c r="B28" s="81"/>
      <c r="C28" s="81"/>
      <c r="D28" s="81"/>
      <c r="E28" s="90" t="s">
        <v>163</v>
      </c>
      <c r="F28" s="81">
        <v>4221</v>
      </c>
      <c r="G28" s="29">
        <v>500</v>
      </c>
      <c r="H28" s="29">
        <f t="shared" si="4"/>
        <v>500</v>
      </c>
      <c r="I28" s="29"/>
      <c r="J28" s="116">
        <v>360.23622047244095</v>
      </c>
      <c r="K28" s="116">
        <v>500</v>
      </c>
      <c r="L28" s="116">
        <v>500</v>
      </c>
      <c r="M28" s="116">
        <f t="shared" si="5"/>
        <v>500</v>
      </c>
    </row>
    <row r="29" spans="1:19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9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9">
      <c r="A31" s="81"/>
      <c r="B31" s="81"/>
      <c r="C31" s="81"/>
      <c r="D31" s="81"/>
      <c r="E31" s="90" t="s">
        <v>166</v>
      </c>
      <c r="F31" s="81">
        <v>4237</v>
      </c>
      <c r="G31" s="29">
        <v>13624.5</v>
      </c>
      <c r="H31" s="29">
        <f t="shared" si="4"/>
        <v>13624.5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13624.5</v>
      </c>
    </row>
    <row r="32" spans="1:19">
      <c r="A32" s="81"/>
      <c r="B32" s="81"/>
      <c r="C32" s="81"/>
      <c r="D32" s="81"/>
      <c r="E32" s="90" t="s">
        <v>167</v>
      </c>
      <c r="F32" s="81">
        <v>4239</v>
      </c>
      <c r="G32" s="29">
        <v>7000</v>
      </c>
      <c r="H32" s="29">
        <f t="shared" si="4"/>
        <v>7000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7000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12500</v>
      </c>
      <c r="H33" s="29">
        <f t="shared" si="4"/>
        <v>12500</v>
      </c>
      <c r="I33" s="29"/>
      <c r="J33" s="116">
        <v>4322.8346456692916</v>
      </c>
      <c r="K33" s="116">
        <v>8858.2677165354326</v>
      </c>
      <c r="L33" s="116">
        <v>12500</v>
      </c>
      <c r="M33" s="116">
        <f t="shared" si="5"/>
        <v>12500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16500</v>
      </c>
      <c r="H36" s="29">
        <f t="shared" si="4"/>
        <v>16500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16500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8000</v>
      </c>
      <c r="H37" s="29">
        <f t="shared" si="4"/>
        <v>8000</v>
      </c>
      <c r="I37" s="29"/>
      <c r="J37" s="116">
        <v>960.6299212598426</v>
      </c>
      <c r="K37" s="116">
        <v>4968.5039370078703</v>
      </c>
      <c r="L37" s="116">
        <v>5870.0787401567368</v>
      </c>
      <c r="M37" s="116">
        <f t="shared" si="5"/>
        <v>8000</v>
      </c>
      <c r="O37" s="62"/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2500</v>
      </c>
      <c r="H38" s="29">
        <f t="shared" si="4"/>
        <v>2500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2500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23856</v>
      </c>
      <c r="H90" s="29">
        <f t="shared" si="11"/>
        <v>5446</v>
      </c>
      <c r="I90" s="29">
        <f t="shared" si="11"/>
        <v>18410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23856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23856</v>
      </c>
      <c r="H92" s="29">
        <f t="shared" si="12"/>
        <v>5446</v>
      </c>
      <c r="I92" s="29">
        <f t="shared" si="12"/>
        <v>18410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23856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5446</v>
      </c>
      <c r="H94" s="29">
        <f>+G94</f>
        <v>5446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5446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18410</v>
      </c>
      <c r="H95" s="29"/>
      <c r="I95" s="29">
        <f>+G95</f>
        <v>18410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18410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131462.20000000001</v>
      </c>
      <c r="H97" s="29">
        <f>+H99+H104</f>
        <v>131462.20000000001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131462.20000000001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131462.20000000001</v>
      </c>
      <c r="H99" s="29">
        <f t="shared" ref="H99:M99" si="13">+H101+H102+H105+H109</f>
        <v>131462.20000000001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131462.20000000001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8043.8</v>
      </c>
      <c r="H101" s="29">
        <f>+G101</f>
        <v>8043.8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8043.8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f>90000-25000</f>
        <v>65000</v>
      </c>
      <c r="H105" s="29">
        <f>+G105</f>
        <v>65000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65000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1665773.5150000001</v>
      </c>
      <c r="H215" s="29">
        <f t="shared" si="17"/>
        <v>189460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1612383.9501377945</v>
      </c>
      <c r="M215" s="29">
        <f t="shared" si="17"/>
        <v>1665773.5150000001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6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6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6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1840732.7150000001</v>
      </c>
      <c r="H275" s="29">
        <f t="shared" si="18"/>
        <v>189460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1742570.1265157473</v>
      </c>
      <c r="M275" s="29">
        <f t="shared" si="18"/>
        <v>1840732.7150000001</v>
      </c>
    </row>
    <row r="276" spans="1:16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6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1840732.7150000001</v>
      </c>
      <c r="H277" s="29">
        <f t="shared" ref="H277:M277" si="19">H279+H280+H281+H282+H283+H284</f>
        <v>189460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1742570.1265157473</v>
      </c>
      <c r="M277" s="29">
        <f t="shared" si="19"/>
        <v>1840732.7150000001</v>
      </c>
    </row>
    <row r="278" spans="1:16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6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6">
      <c r="A280" s="81"/>
      <c r="B280" s="81"/>
      <c r="C280" s="81"/>
      <c r="D280" s="81"/>
      <c r="E280" s="90" t="s">
        <v>553</v>
      </c>
      <c r="F280" s="81">
        <v>4251</v>
      </c>
      <c r="G280" s="29">
        <v>176460</v>
      </c>
      <c r="H280" s="29">
        <f>+G280</f>
        <v>176460</v>
      </c>
      <c r="I280" s="29"/>
      <c r="J280" s="116">
        <v>36023.622047244091</v>
      </c>
      <c r="K280" s="116">
        <v>67523</v>
      </c>
      <c r="L280" s="116">
        <v>165321.20157480257</v>
      </c>
      <c r="M280" s="116">
        <f t="shared" si="20"/>
        <v>176460</v>
      </c>
      <c r="P280" s="62"/>
    </row>
    <row r="281" spans="1:16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6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6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6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6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6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6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6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669832.9</v>
      </c>
      <c r="H350" s="29">
        <f t="shared" si="22"/>
        <v>662492.9</v>
      </c>
      <c r="I350" s="29">
        <f t="shared" si="22"/>
        <v>7340</v>
      </c>
      <c r="J350" s="29">
        <f t="shared" si="22"/>
        <v>159147.70039370103</v>
      </c>
      <c r="K350" s="29">
        <f t="shared" si="22"/>
        <v>335102.89330708596</v>
      </c>
      <c r="L350" s="29">
        <f t="shared" si="22"/>
        <v>491073.81535433023</v>
      </c>
      <c r="M350" s="29">
        <f t="shared" si="22"/>
        <v>669832.9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561705.4</v>
      </c>
      <c r="H352" s="29">
        <f t="shared" si="23"/>
        <v>558705.4</v>
      </c>
      <c r="I352" s="29">
        <f t="shared" si="23"/>
        <v>3000</v>
      </c>
      <c r="J352" s="29">
        <f t="shared" si="23"/>
        <v>131121.96220472464</v>
      </c>
      <c r="K352" s="29">
        <f t="shared" si="23"/>
        <v>277187.05275590485</v>
      </c>
      <c r="L352" s="29">
        <f t="shared" si="23"/>
        <v>405172.29173228302</v>
      </c>
      <c r="M352" s="29">
        <f t="shared" si="23"/>
        <v>561705.4</v>
      </c>
    </row>
    <row r="353" spans="1:17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7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561705.4</v>
      </c>
      <c r="H354" s="29">
        <f t="shared" ref="H354:M354" si="24">SUM(H356:H367)</f>
        <v>558705.4</v>
      </c>
      <c r="I354" s="29">
        <f t="shared" si="24"/>
        <v>3000</v>
      </c>
      <c r="J354" s="29">
        <f t="shared" si="24"/>
        <v>131121.96220472464</v>
      </c>
      <c r="K354" s="29">
        <f t="shared" si="24"/>
        <v>277187.05275590485</v>
      </c>
      <c r="L354" s="29">
        <f t="shared" si="24"/>
        <v>405172.29173228302</v>
      </c>
      <c r="M354" s="29">
        <f t="shared" si="24"/>
        <v>561705.4</v>
      </c>
    </row>
    <row r="355" spans="1:17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7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f>17000+456603</f>
        <v>473603</v>
      </c>
      <c r="H356" s="29">
        <f>+G356</f>
        <v>473603</v>
      </c>
      <c r="I356" s="29"/>
      <c r="J356" s="116">
        <v>110146.68503937032</v>
      </c>
      <c r="K356" s="116">
        <v>235277.2480314956</v>
      </c>
      <c r="L356" s="116">
        <v>339072.59645669255</v>
      </c>
      <c r="M356" s="116">
        <f>+G356</f>
        <v>473603</v>
      </c>
      <c r="O356" s="62"/>
      <c r="P356" s="62"/>
      <c r="Q356" s="62"/>
    </row>
    <row r="357" spans="1:17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  <c r="O357" s="62"/>
      <c r="P357" s="62"/>
      <c r="Q357" s="62"/>
    </row>
    <row r="358" spans="1:17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7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7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7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7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1520</v>
      </c>
      <c r="H362" s="29">
        <f t="shared" si="25"/>
        <v>1520</v>
      </c>
      <c r="I362" s="29"/>
      <c r="J362" s="116">
        <v>605.19685039370074</v>
      </c>
      <c r="K362" s="116">
        <v>1240.1574803149606</v>
      </c>
      <c r="L362" s="116">
        <v>1520</v>
      </c>
      <c r="M362" s="116">
        <f t="shared" si="26"/>
        <v>1520</v>
      </c>
    </row>
    <row r="363" spans="1:17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7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7">
      <c r="A365" s="81"/>
      <c r="B365" s="81"/>
      <c r="C365" s="81"/>
      <c r="D365" s="81"/>
      <c r="E365" s="90" t="s">
        <v>600</v>
      </c>
      <c r="F365" s="81" t="s">
        <v>51</v>
      </c>
      <c r="G365" s="29">
        <v>8930</v>
      </c>
      <c r="H365" s="29">
        <f t="shared" si="25"/>
        <v>8930</v>
      </c>
      <c r="I365" s="29"/>
      <c r="J365" s="116">
        <v>991.85039370078744</v>
      </c>
      <c r="K365" s="116">
        <v>2704.8015748029775</v>
      </c>
      <c r="L365" s="116">
        <v>6873.1102362204701</v>
      </c>
      <c r="M365" s="116">
        <f t="shared" si="26"/>
        <v>8930</v>
      </c>
      <c r="O365" s="62"/>
    </row>
    <row r="366" spans="1:17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7">
      <c r="A367" s="81"/>
      <c r="B367" s="81"/>
      <c r="C367" s="81"/>
      <c r="D367" s="81"/>
      <c r="E367" s="90" t="s">
        <v>555</v>
      </c>
      <c r="F367" s="81">
        <v>5129</v>
      </c>
      <c r="G367" s="29">
        <v>2000</v>
      </c>
      <c r="H367" s="29"/>
      <c r="I367" s="29">
        <f>+G367</f>
        <v>2000</v>
      </c>
      <c r="J367" s="116">
        <v>1000</v>
      </c>
      <c r="K367" s="116">
        <v>1000</v>
      </c>
      <c r="L367" s="116">
        <v>1000</v>
      </c>
      <c r="M367" s="116">
        <f t="shared" si="26"/>
        <v>2000</v>
      </c>
    </row>
    <row r="368" spans="1:17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108127.5</v>
      </c>
      <c r="H392" s="29">
        <f t="shared" si="27"/>
        <v>103787.5</v>
      </c>
      <c r="I392" s="29">
        <f t="shared" si="27"/>
        <v>4340</v>
      </c>
      <c r="J392" s="29">
        <f t="shared" si="27"/>
        <v>28025.738188976382</v>
      </c>
      <c r="K392" s="29">
        <f t="shared" si="27"/>
        <v>57915.8405511811</v>
      </c>
      <c r="L392" s="29">
        <f t="shared" si="27"/>
        <v>85901.523622047243</v>
      </c>
      <c r="M392" s="29">
        <f t="shared" si="27"/>
        <v>108127.5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108127.5</v>
      </c>
      <c r="H394" s="29">
        <f t="shared" si="28"/>
        <v>103787.5</v>
      </c>
      <c r="I394" s="29">
        <f t="shared" si="28"/>
        <v>4340</v>
      </c>
      <c r="J394" s="29">
        <f t="shared" si="28"/>
        <v>28025.738188976382</v>
      </c>
      <c r="K394" s="29">
        <f t="shared" si="28"/>
        <v>57915.8405511811</v>
      </c>
      <c r="L394" s="29">
        <f t="shared" si="28"/>
        <v>85901.523622047243</v>
      </c>
      <c r="M394" s="29">
        <f t="shared" si="28"/>
        <v>108127.5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64948</v>
      </c>
      <c r="H396" s="29">
        <f>+G396</f>
        <v>64948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64948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565</v>
      </c>
      <c r="H398" s="29">
        <f>+G398</f>
        <v>565</v>
      </c>
      <c r="I398" s="29"/>
      <c r="J398" s="116">
        <v>565</v>
      </c>
      <c r="K398" s="116">
        <v>565</v>
      </c>
      <c r="L398" s="116">
        <v>565</v>
      </c>
      <c r="M398" s="116">
        <f t="shared" si="29"/>
        <v>565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6129.5</v>
      </c>
      <c r="H399" s="29">
        <f>+G399</f>
        <v>6129.5</v>
      </c>
      <c r="I399" s="29"/>
      <c r="J399" s="116">
        <v>2072.4389763779527</v>
      </c>
      <c r="K399" s="116">
        <v>4246.8011811023616</v>
      </c>
      <c r="L399" s="116">
        <v>6129.5</v>
      </c>
      <c r="M399" s="116">
        <f t="shared" si="29"/>
        <v>6129.5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4340</v>
      </c>
      <c r="H401" s="29"/>
      <c r="I401" s="29">
        <f>+G401</f>
        <v>4340</v>
      </c>
      <c r="J401" s="116">
        <v>1921.2598425196852</v>
      </c>
      <c r="K401" s="116">
        <v>3937.0078740157483</v>
      </c>
      <c r="L401" s="116">
        <v>4340</v>
      </c>
      <c r="M401" s="116">
        <f t="shared" si="29"/>
        <v>4340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884082.8</v>
      </c>
      <c r="H403" s="29">
        <f t="shared" si="30"/>
        <v>349680.9</v>
      </c>
      <c r="I403" s="29">
        <f t="shared" si="30"/>
        <v>534401.9</v>
      </c>
      <c r="J403" s="29">
        <f t="shared" si="30"/>
        <v>313401.02598425199</v>
      </c>
      <c r="K403" s="29">
        <f t="shared" si="30"/>
        <v>481373.62283464498</v>
      </c>
      <c r="L403" s="29">
        <f t="shared" si="30"/>
        <v>634514.88740157499</v>
      </c>
      <c r="M403" s="29">
        <f t="shared" si="30"/>
        <v>884082.8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178751.8</v>
      </c>
      <c r="H427" s="29">
        <f>+G427</f>
        <v>178751.8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178751.8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7000</v>
      </c>
      <c r="H428" s="29">
        <f>+G428</f>
        <v>7000</v>
      </c>
      <c r="I428" s="29"/>
      <c r="J428" s="116">
        <v>0</v>
      </c>
      <c r="K428" s="116">
        <v>0</v>
      </c>
      <c r="L428" s="116">
        <v>0</v>
      </c>
      <c r="M428" s="116">
        <f t="shared" si="33"/>
        <v>7000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691838.5</v>
      </c>
      <c r="H439" s="29">
        <f t="shared" ref="H439:M439" si="34">H441</f>
        <v>158929.1</v>
      </c>
      <c r="I439" s="29">
        <f t="shared" si="34"/>
        <v>532909.4</v>
      </c>
      <c r="J439" s="29">
        <f t="shared" si="34"/>
        <v>262861.65708661417</v>
      </c>
      <c r="K439" s="29">
        <f t="shared" si="34"/>
        <v>383844.01771653478</v>
      </c>
      <c r="L439" s="29">
        <f t="shared" si="34"/>
        <v>494995.04606299201</v>
      </c>
      <c r="M439" s="29">
        <f t="shared" si="34"/>
        <v>691838.5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691838.5</v>
      </c>
      <c r="H441" s="29">
        <f t="shared" ref="H441:M441" si="35">+H443+H444+H445+H446+H447+H448+H449+H450+H451+H452+H453+H454+H455+H456+H457</f>
        <v>158929.1</v>
      </c>
      <c r="I441" s="29">
        <f t="shared" si="35"/>
        <v>532909.4</v>
      </c>
      <c r="J441" s="29">
        <f t="shared" si="35"/>
        <v>262861.65708661417</v>
      </c>
      <c r="K441" s="29">
        <f t="shared" si="35"/>
        <v>383844.01771653478</v>
      </c>
      <c r="L441" s="29">
        <f t="shared" si="35"/>
        <v>494995.04606299201</v>
      </c>
      <c r="M441" s="29">
        <f t="shared" si="35"/>
        <v>691838.5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80585.7</v>
      </c>
      <c r="H443" s="29">
        <f>+G443</f>
        <v>80585.7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80585.7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338</v>
      </c>
      <c r="H444" s="29">
        <f t="shared" ref="H444:H452" si="36">+G444</f>
        <v>338</v>
      </c>
      <c r="I444" s="29"/>
      <c r="J444" s="116">
        <v>153.22047244094489</v>
      </c>
      <c r="K444" s="116">
        <v>313.97637795275591</v>
      </c>
      <c r="L444" s="116">
        <v>338</v>
      </c>
      <c r="M444" s="116">
        <f t="shared" ref="M444:M457" si="37">+G444</f>
        <v>338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151.5</v>
      </c>
      <c r="H446" s="29">
        <f t="shared" si="36"/>
        <v>151.5</v>
      </c>
      <c r="I446" s="29"/>
      <c r="J446" s="116">
        <v>84.415354330708666</v>
      </c>
      <c r="K446" s="116">
        <v>151.5</v>
      </c>
      <c r="L446" s="116">
        <v>151.5</v>
      </c>
      <c r="M446" s="116">
        <f t="shared" si="37"/>
        <v>151.5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650</v>
      </c>
      <c r="H448" s="29">
        <f t="shared" si="36"/>
        <v>650</v>
      </c>
      <c r="I448" s="29"/>
      <c r="J448" s="116">
        <v>516.33858267716528</v>
      </c>
      <c r="K448" s="116">
        <v>650</v>
      </c>
      <c r="L448" s="116">
        <v>650</v>
      </c>
      <c r="M448" s="116">
        <f t="shared" si="37"/>
        <v>650</v>
      </c>
      <c r="O448" s="62"/>
    </row>
    <row r="449" spans="1:16">
      <c r="A449" s="81"/>
      <c r="B449" s="81"/>
      <c r="C449" s="81"/>
      <c r="D449" s="81"/>
      <c r="E449" s="90" t="s">
        <v>560</v>
      </c>
      <c r="F449" s="81">
        <v>4264</v>
      </c>
      <c r="G449" s="29">
        <v>38754.400000000001</v>
      </c>
      <c r="H449" s="29">
        <f t="shared" si="36"/>
        <v>38754.400000000001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38754.400000000001</v>
      </c>
    </row>
    <row r="450" spans="1:16">
      <c r="A450" s="81"/>
      <c r="B450" s="81"/>
      <c r="C450" s="81"/>
      <c r="D450" s="81"/>
      <c r="E450" s="90" t="s">
        <v>172</v>
      </c>
      <c r="F450" s="81">
        <v>4269</v>
      </c>
      <c r="G450" s="29">
        <v>23138.5</v>
      </c>
      <c r="H450" s="29">
        <f t="shared" si="36"/>
        <v>23138.5</v>
      </c>
      <c r="I450" s="29"/>
      <c r="J450" s="116">
        <v>5181.8070866141734</v>
      </c>
      <c r="K450" s="116">
        <v>10902.698818897439</v>
      </c>
      <c r="L450" s="116">
        <v>16961.06889763748</v>
      </c>
      <c r="M450" s="116">
        <f t="shared" si="37"/>
        <v>23138.5</v>
      </c>
      <c r="N450" s="62"/>
      <c r="O450" s="62"/>
      <c r="P450" s="62"/>
    </row>
    <row r="451" spans="1:16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12260</v>
      </c>
      <c r="H451" s="29">
        <f t="shared" si="36"/>
        <v>12260</v>
      </c>
      <c r="I451" s="29"/>
      <c r="J451" s="116">
        <v>12260</v>
      </c>
      <c r="K451" s="116">
        <v>12260</v>
      </c>
      <c r="L451" s="116">
        <v>12260</v>
      </c>
      <c r="M451" s="116">
        <f t="shared" si="37"/>
        <v>12260</v>
      </c>
    </row>
    <row r="452" spans="1:16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  <c r="O452" s="62"/>
      <c r="P452" s="62"/>
    </row>
    <row r="453" spans="1:16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476515.9</v>
      </c>
      <c r="H453" s="29"/>
      <c r="I453" s="29">
        <f>+G453</f>
        <v>476515.9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476515.9</v>
      </c>
      <c r="O453" s="62"/>
      <c r="P453" s="62"/>
    </row>
    <row r="454" spans="1:16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6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6">
      <c r="A456" s="81"/>
      <c r="B456" s="81"/>
      <c r="C456" s="81"/>
      <c r="D456" s="81"/>
      <c r="E456" s="90" t="s">
        <v>562</v>
      </c>
      <c r="F456" s="81">
        <v>5129</v>
      </c>
      <c r="G456" s="29">
        <v>27393.5</v>
      </c>
      <c r="H456" s="29"/>
      <c r="I456" s="29">
        <f>+G456</f>
        <v>27393.5</v>
      </c>
      <c r="J456" s="116">
        <v>5180.1000000000004</v>
      </c>
      <c r="K456" s="116">
        <v>17664.099999999999</v>
      </c>
      <c r="L456" s="116">
        <v>25760.95590551179</v>
      </c>
      <c r="M456" s="116">
        <f t="shared" si="37"/>
        <v>27393.5</v>
      </c>
      <c r="O456" s="62"/>
    </row>
    <row r="457" spans="1:16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6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6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6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6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6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6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6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1481967</v>
      </c>
      <c r="H533" s="29">
        <f t="shared" si="38"/>
        <v>1400303.4</v>
      </c>
      <c r="I533" s="29">
        <f t="shared" si="38"/>
        <v>81663.600000000006</v>
      </c>
      <c r="J533" s="29">
        <f t="shared" si="38"/>
        <v>376536.44153543306</v>
      </c>
      <c r="K533" s="29">
        <f t="shared" si="38"/>
        <v>761986.02322834649</v>
      </c>
      <c r="L533" s="29">
        <f t="shared" si="38"/>
        <v>1118821.6913385827</v>
      </c>
      <c r="M533" s="29">
        <f t="shared" si="38"/>
        <v>1481967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621625.80000000005</v>
      </c>
      <c r="H535" s="29">
        <f t="shared" si="39"/>
        <v>621625.80000000005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621625.80000000005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621625.80000000005</v>
      </c>
      <c r="H537" s="29">
        <f t="shared" si="40"/>
        <v>621625.80000000005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621625.80000000005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25850</v>
      </c>
      <c r="H539" s="29">
        <f>+G539</f>
        <v>25850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25850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f>18000+14030+100</f>
        <v>32130</v>
      </c>
      <c r="H542" s="29">
        <f t="shared" si="41"/>
        <v>32130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32130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7200</v>
      </c>
      <c r="H546" s="29">
        <f t="shared" si="41"/>
        <v>7200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7200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810312.19999999984</v>
      </c>
      <c r="H548" s="29">
        <f t="shared" si="43"/>
        <v>728648.59999999986</v>
      </c>
      <c r="I548" s="29">
        <f t="shared" si="43"/>
        <v>81663.600000000006</v>
      </c>
      <c r="J548" s="29">
        <f t="shared" si="43"/>
        <v>207103.26988188975</v>
      </c>
      <c r="K548" s="29">
        <f t="shared" si="43"/>
        <v>417826.30590551184</v>
      </c>
      <c r="L548" s="29">
        <f t="shared" si="43"/>
        <v>616781.16692913382</v>
      </c>
      <c r="M548" s="29">
        <f t="shared" si="43"/>
        <v>810312.19999999984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100328.79999999999</v>
      </c>
      <c r="H556" s="29">
        <f t="shared" ref="H556:M556" si="45">SUM(H558:H559)</f>
        <v>100328.79999999999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100328.79999999999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81968.2</v>
      </c>
      <c r="H559" s="29">
        <f>+G559</f>
        <v>81968.2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81968.2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83613.600000000006</v>
      </c>
      <c r="H581" s="29">
        <f t="shared" si="47"/>
        <v>1950</v>
      </c>
      <c r="I581" s="29">
        <f t="shared" si="47"/>
        <v>81663.600000000006</v>
      </c>
      <c r="J581" s="29">
        <f t="shared" si="47"/>
        <v>26326.316535433067</v>
      </c>
      <c r="K581" s="29">
        <f t="shared" si="47"/>
        <v>47312.773228346457</v>
      </c>
      <c r="L581" s="29">
        <f t="shared" si="47"/>
        <v>68299.229921259845</v>
      </c>
      <c r="M581" s="29">
        <f t="shared" si="47"/>
        <v>83613.600000000006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500</v>
      </c>
      <c r="H584" s="29">
        <f>+G584</f>
        <v>500</v>
      </c>
      <c r="I584" s="29"/>
      <c r="J584" s="116">
        <v>500</v>
      </c>
      <c r="K584" s="116">
        <v>500</v>
      </c>
      <c r="L584" s="116">
        <v>500</v>
      </c>
      <c r="M584" s="116">
        <f>+G584</f>
        <v>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74823.600000000006</v>
      </c>
      <c r="H586" s="29"/>
      <c r="I586" s="29">
        <f>+G586</f>
        <v>74823.600000000006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74823.600000000006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+G609+G610</f>
        <v>19875</v>
      </c>
      <c r="H608" s="29">
        <f t="shared" ref="H608:M608" si="49">+H609+H610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19518</v>
      </c>
      <c r="H609" s="29">
        <f>+G609</f>
        <v>19518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19518</v>
      </c>
    </row>
    <row r="610" spans="1:13" ht="40.5">
      <c r="A610" s="81"/>
      <c r="B610" s="81"/>
      <c r="C610" s="81"/>
      <c r="D610" s="81"/>
      <c r="E610" s="90" t="s">
        <v>898</v>
      </c>
      <c r="F610" s="81" t="s">
        <v>67</v>
      </c>
      <c r="G610" s="29">
        <v>357</v>
      </c>
      <c r="H610" s="29">
        <f>+G610</f>
        <v>357</v>
      </c>
      <c r="I610" s="29"/>
      <c r="J610" s="29"/>
      <c r="K610" s="29"/>
      <c r="L610" s="29"/>
      <c r="M610" s="29">
        <f>+G610</f>
        <v>357</v>
      </c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7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7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7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7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7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7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7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749232.826</v>
      </c>
      <c r="H631" s="29">
        <f t="shared" si="52"/>
        <v>749232.826</v>
      </c>
      <c r="I631" s="29">
        <f t="shared" si="52"/>
        <v>0</v>
      </c>
      <c r="J631" s="29">
        <f t="shared" si="52"/>
        <v>210473.44055118103</v>
      </c>
      <c r="K631" s="29">
        <f t="shared" si="52"/>
        <v>391976.82244094514</v>
      </c>
      <c r="L631" s="29">
        <f t="shared" si="52"/>
        <v>583480.2043307086</v>
      </c>
      <c r="M631" s="29">
        <f t="shared" si="52"/>
        <v>749232.826</v>
      </c>
    </row>
    <row r="632" spans="1:17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7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703972.2</v>
      </c>
      <c r="H633" s="29">
        <f t="shared" si="53"/>
        <v>703972.2</v>
      </c>
      <c r="I633" s="29">
        <f t="shared" si="53"/>
        <v>0</v>
      </c>
      <c r="J633" s="29">
        <f t="shared" si="53"/>
        <v>191662.69370078732</v>
      </c>
      <c r="K633" s="29">
        <f t="shared" si="53"/>
        <v>368095.91496063012</v>
      </c>
      <c r="L633" s="29">
        <f t="shared" si="53"/>
        <v>544529.1362204724</v>
      </c>
      <c r="M633" s="29">
        <f t="shared" si="53"/>
        <v>703972.2</v>
      </c>
    </row>
    <row r="634" spans="1:17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7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703972.2</v>
      </c>
      <c r="H635" s="29">
        <f t="shared" ref="H635:M635" si="54">+H636</f>
        <v>703972.2</v>
      </c>
      <c r="I635" s="29">
        <f t="shared" si="54"/>
        <v>0</v>
      </c>
      <c r="J635" s="29">
        <f t="shared" si="54"/>
        <v>191662.69370078732</v>
      </c>
      <c r="K635" s="29">
        <f t="shared" si="54"/>
        <v>368095.91496063012</v>
      </c>
      <c r="L635" s="29">
        <f t="shared" si="54"/>
        <v>544529.1362204724</v>
      </c>
      <c r="M635" s="29">
        <f t="shared" si="54"/>
        <v>703972.2</v>
      </c>
    </row>
    <row r="636" spans="1:17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f>718972.2-15000</f>
        <v>703972.2</v>
      </c>
      <c r="H636" s="29">
        <f>+G636</f>
        <v>703972.2</v>
      </c>
      <c r="I636" s="29"/>
      <c r="J636" s="116">
        <v>191662.69370078732</v>
      </c>
      <c r="K636" s="116">
        <v>368095.91496063012</v>
      </c>
      <c r="L636" s="116">
        <v>544529.1362204724</v>
      </c>
      <c r="M636" s="116">
        <f>+G636</f>
        <v>703972.2</v>
      </c>
    </row>
    <row r="637" spans="1:17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  <c r="O637" s="62"/>
      <c r="P637" s="62"/>
      <c r="Q637" s="62"/>
    </row>
    <row r="638" spans="1:17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7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7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45260.625999999997</v>
      </c>
      <c r="H683" s="29">
        <f t="shared" si="55"/>
        <v>45260.625999999997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45260.625999999997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f>54256.7-10000+1003.926</f>
        <v>45260.625999999997</v>
      </c>
      <c r="H686" s="29">
        <f>+G686</f>
        <v>45260.625999999997</v>
      </c>
      <c r="I686" s="29"/>
      <c r="J686" s="116">
        <f>18810.7468503937</f>
        <v>18810.746850393702</v>
      </c>
      <c r="K686" s="116">
        <v>23880.907480315</v>
      </c>
      <c r="L686" s="116">
        <v>38951.0681102362</v>
      </c>
      <c r="M686" s="116">
        <f>+G686</f>
        <v>45260.625999999997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58357</v>
      </c>
      <c r="H700" s="29">
        <f t="shared" si="56"/>
        <v>53357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40020.228346456694</v>
      </c>
      <c r="L700" s="29">
        <f t="shared" si="56"/>
        <v>51636.921259842515</v>
      </c>
      <c r="M700" s="29">
        <f t="shared" si="56"/>
        <v>58357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23160</v>
      </c>
      <c r="H719" s="29">
        <f t="shared" ref="H719:M719" si="58">+H721</f>
        <v>23160</v>
      </c>
      <c r="I719" s="29">
        <f t="shared" si="58"/>
        <v>0</v>
      </c>
      <c r="J719" s="29">
        <f t="shared" si="58"/>
        <v>13502.401574803149</v>
      </c>
      <c r="K719" s="29">
        <v>23160</v>
      </c>
      <c r="L719" s="29">
        <v>23160</v>
      </c>
      <c r="M719" s="29">
        <f t="shared" si="58"/>
        <v>23160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7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23160</v>
      </c>
      <c r="H721" s="29">
        <f t="shared" ref="H721:M721" si="59">+H723</f>
        <v>23160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23160</v>
      </c>
      <c r="M721" s="29">
        <f t="shared" si="59"/>
        <v>23160</v>
      </c>
    </row>
    <row r="722" spans="1:17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7">
      <c r="A723" s="81"/>
      <c r="B723" s="81"/>
      <c r="C723" s="81"/>
      <c r="D723" s="81"/>
      <c r="E723" s="90" t="s">
        <v>587</v>
      </c>
      <c r="F723" s="81">
        <v>4729</v>
      </c>
      <c r="G723" s="29">
        <f>32390-9230</f>
        <v>23160</v>
      </c>
      <c r="H723" s="29">
        <f>+G723</f>
        <v>23160</v>
      </c>
      <c r="I723" s="29"/>
      <c r="J723" s="116">
        <v>13502.401574803149</v>
      </c>
      <c r="K723" s="116">
        <v>23744.921259842518</v>
      </c>
      <c r="L723" s="116">
        <v>23160</v>
      </c>
      <c r="M723" s="116">
        <f>+G723</f>
        <v>23160</v>
      </c>
      <c r="O723" s="62"/>
      <c r="P723" s="62"/>
      <c r="Q723" s="62"/>
    </row>
    <row r="724" spans="1:17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  <c r="P724" s="62"/>
    </row>
    <row r="725" spans="1:17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7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7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7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7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7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7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7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7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7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7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7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5:M5"/>
    <mergeCell ref="J6:M6"/>
    <mergeCell ref="J7:M7"/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2022-12-14T06:49:15Z</cp:lastPrinted>
  <dcterms:created xsi:type="dcterms:W3CDTF">2014-12-23T06:44:04Z</dcterms:created>
  <dcterms:modified xsi:type="dcterms:W3CDTF">2022-12-23T06:11:14Z</dcterms:modified>
</cp:coreProperties>
</file>